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com080\Documents\EDITAIS PP - 2020\TOMADA DE PREÇO 2020\TP 004 2020 PERFURAÇAO DE POÇOS SEMIARTESIANOS\LOTE VIII COMUNIDADE SÃO FRANCISCO\"/>
    </mc:Choice>
  </mc:AlternateContent>
  <bookViews>
    <workbookView xWindow="-120" yWindow="-120" windowWidth="21840" windowHeight="13140" firstSheet="1" activeTab="1"/>
  </bookViews>
  <sheets>
    <sheet name="CUSTO UNITÁRIO DAS LOJAS LOCAIS" sheetId="9" r:id="rId1"/>
    <sheet name="POÇO ARTESIANO; RESERVATÓRIO " sheetId="1" r:id="rId2"/>
    <sheet name="CUSTO UNITÁRIO" sheetId="10" r:id="rId3"/>
    <sheet name="CRON. FISICO POÇO E RESERVATÓRI" sheetId="8" r:id="rId4"/>
    <sheet name="BDI" sheetId="11" r:id="rId5"/>
  </sheets>
  <definedNames>
    <definedName name="_xlnm.Print_Area" localSheetId="3">'CRON. FISICO POÇO E RESERVATÓRI'!$A$1:$J$221</definedName>
    <definedName name="_xlnm.Print_Area" localSheetId="2">'CUSTO UNITÁRIO'!$A$1:$G$509</definedName>
    <definedName name="_xlnm.Print_Area" localSheetId="0">'CUSTO UNITÁRIO DAS LOJAS LOCAIS'!$A$1:$J$78</definedName>
    <definedName name="_xlnm.Print_Area" localSheetId="1">'POÇO ARTESIANO; RESERVATÓRIO '!$A$1:$J$139</definedName>
    <definedName name="_xlnm.Print_Titles" localSheetId="3">'CRON. FISICO POÇO E RESERVATÓRI'!$1:$9</definedName>
    <definedName name="_xlnm.Print_Titles" localSheetId="2">'CUSTO UNITÁRIO'!$1:$9</definedName>
    <definedName name="_xlnm.Print_Titles" localSheetId="0">'CUSTO UNITÁRIO DAS LOJAS LOCAIS'!$1:$8</definedName>
    <definedName name="_xlnm.Print_Titles" localSheetId="1">'POÇO ARTESIANO; RESERVATÓRIO '!$1:$11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 i="8" l="1"/>
  <c r="G73" i="10" l="1"/>
  <c r="H9" i="9" l="1"/>
  <c r="H11" i="9"/>
  <c r="H13" i="9"/>
  <c r="H15" i="9"/>
  <c r="H17" i="9"/>
  <c r="H19" i="9"/>
  <c r="H21" i="9"/>
  <c r="H23" i="9"/>
  <c r="H25" i="9"/>
  <c r="H27" i="9"/>
  <c r="H33" i="9"/>
  <c r="I33" i="9" s="1"/>
  <c r="K33" i="9" s="1"/>
  <c r="H35" i="9"/>
  <c r="I35" i="9" s="1"/>
  <c r="H37" i="9"/>
  <c r="I37" i="9" s="1"/>
  <c r="H39" i="9"/>
  <c r="I39" i="9" s="1"/>
  <c r="H41" i="9"/>
  <c r="I41" i="9" s="1"/>
  <c r="H43" i="9"/>
  <c r="I43" i="9" s="1"/>
  <c r="H45" i="9"/>
  <c r="I45" i="9" s="1"/>
  <c r="H47" i="9"/>
  <c r="I47" i="9" s="1"/>
  <c r="H49" i="9"/>
  <c r="I49" i="9" s="1"/>
  <c r="H51" i="9"/>
  <c r="I51" i="9" s="1"/>
  <c r="H53" i="9"/>
  <c r="I53" i="9" s="1"/>
  <c r="G344" i="10" l="1"/>
  <c r="G292" i="10"/>
  <c r="G293" i="10"/>
  <c r="G294" i="10"/>
  <c r="G295" i="10"/>
  <c r="G296" i="10"/>
  <c r="G291" i="10"/>
  <c r="G489" i="10"/>
  <c r="G161" i="10"/>
  <c r="G160" i="10"/>
  <c r="G159" i="10"/>
  <c r="G155" i="10"/>
  <c r="G154" i="10"/>
  <c r="G153" i="10"/>
  <c r="G148" i="10"/>
  <c r="G147" i="10"/>
  <c r="G146" i="10"/>
  <c r="G142" i="10"/>
  <c r="G141" i="10"/>
  <c r="G140" i="10"/>
  <c r="G139" i="10"/>
  <c r="G134" i="10"/>
  <c r="G133" i="10"/>
  <c r="G132" i="10"/>
  <c r="G123" i="10"/>
  <c r="G122" i="10"/>
  <c r="G118" i="10"/>
  <c r="G117" i="10"/>
  <c r="G116" i="10"/>
  <c r="G115" i="10"/>
  <c r="G104" i="10"/>
  <c r="G103" i="10"/>
  <c r="G102" i="10"/>
  <c r="G101" i="10"/>
  <c r="G97" i="10"/>
  <c r="G96" i="10"/>
  <c r="G95" i="10"/>
  <c r="G94" i="10"/>
  <c r="G93" i="10"/>
  <c r="G88" i="10"/>
  <c r="G87" i="10"/>
  <c r="G86" i="10"/>
  <c r="G82" i="10"/>
  <c r="G81" i="10"/>
  <c r="G80" i="10"/>
  <c r="G79" i="10"/>
  <c r="G78" i="10"/>
  <c r="G72" i="10"/>
  <c r="G71" i="10"/>
  <c r="G40" i="10"/>
  <c r="G39" i="10"/>
  <c r="G38" i="10"/>
  <c r="G37" i="10"/>
  <c r="G36" i="10"/>
  <c r="G35" i="10"/>
  <c r="G34" i="10"/>
  <c r="G33" i="10"/>
  <c r="G32" i="10"/>
  <c r="G490" i="10" l="1"/>
  <c r="G491" i="10" s="1"/>
  <c r="H116" i="1" s="1"/>
  <c r="G297" i="10"/>
  <c r="G156" i="10"/>
  <c r="G149" i="10"/>
  <c r="G150" i="10" s="1"/>
  <c r="G143" i="10"/>
  <c r="G135" i="10"/>
  <c r="G136" i="10" s="1"/>
  <c r="G74" i="10"/>
  <c r="G75" i="10" s="1"/>
  <c r="G89" i="10"/>
  <c r="G90" i="10" s="1"/>
  <c r="G41" i="10"/>
  <c r="G42" i="10" s="1"/>
  <c r="G483" i="10"/>
  <c r="G484" i="10"/>
  <c r="G485" i="10"/>
  <c r="G482" i="10"/>
  <c r="G473" i="10"/>
  <c r="G474" i="10"/>
  <c r="G475" i="10"/>
  <c r="G476" i="10"/>
  <c r="G477" i="10"/>
  <c r="G478" i="10"/>
  <c r="G472" i="10"/>
  <c r="G479" i="10" s="1"/>
  <c r="G457" i="10"/>
  <c r="G458" i="10"/>
  <c r="G459" i="10"/>
  <c r="G460" i="10"/>
  <c r="G456" i="10"/>
  <c r="G465" i="10"/>
  <c r="G466" i="10"/>
  <c r="G467" i="10"/>
  <c r="G468" i="10"/>
  <c r="G464" i="10"/>
  <c r="G451" i="10"/>
  <c r="G452" i="10"/>
  <c r="G450" i="10"/>
  <c r="G443" i="10"/>
  <c r="G444" i="10"/>
  <c r="G445" i="10"/>
  <c r="G442" i="10"/>
  <c r="G435" i="10"/>
  <c r="G436" i="10"/>
  <c r="G437" i="10"/>
  <c r="G438" i="10"/>
  <c r="G434" i="10"/>
  <c r="G423" i="10"/>
  <c r="G424" i="10"/>
  <c r="G425" i="10"/>
  <c r="G426" i="10"/>
  <c r="G427" i="10"/>
  <c r="G428" i="10"/>
  <c r="G429" i="10"/>
  <c r="G422" i="10"/>
  <c r="G412" i="10"/>
  <c r="G413" i="10"/>
  <c r="G414" i="10"/>
  <c r="G415" i="10"/>
  <c r="G416" i="10"/>
  <c r="G417" i="10"/>
  <c r="G411" i="10"/>
  <c r="G401" i="10"/>
  <c r="G402" i="10"/>
  <c r="G403" i="10"/>
  <c r="G404" i="10"/>
  <c r="G405" i="10"/>
  <c r="G406" i="10"/>
  <c r="G400" i="10"/>
  <c r="G392" i="10"/>
  <c r="G393" i="10"/>
  <c r="G394" i="10"/>
  <c r="G395" i="10"/>
  <c r="G396" i="10"/>
  <c r="G391" i="10"/>
  <c r="G383" i="10"/>
  <c r="G384" i="10"/>
  <c r="G385" i="10"/>
  <c r="G386" i="10"/>
  <c r="G387" i="10"/>
  <c r="G382" i="10"/>
  <c r="G376" i="10"/>
  <c r="G377" i="10"/>
  <c r="G374" i="10"/>
  <c r="G366" i="10"/>
  <c r="G367" i="10"/>
  <c r="G368" i="10"/>
  <c r="G369" i="10"/>
  <c r="G365" i="10"/>
  <c r="G357" i="10"/>
  <c r="G358" i="10"/>
  <c r="G359" i="10"/>
  <c r="G360" i="10"/>
  <c r="G356" i="10"/>
  <c r="G348" i="10"/>
  <c r="G349" i="10"/>
  <c r="G350" i="10"/>
  <c r="G351" i="10"/>
  <c r="G347" i="10"/>
  <c r="G333" i="10"/>
  <c r="G334" i="10"/>
  <c r="G335" i="10"/>
  <c r="G336" i="10"/>
  <c r="G337" i="10"/>
  <c r="G332" i="10"/>
  <c r="G324" i="10"/>
  <c r="G325" i="10"/>
  <c r="G326" i="10"/>
  <c r="G327" i="10"/>
  <c r="G328" i="10"/>
  <c r="G323" i="10"/>
  <c r="G317" i="10"/>
  <c r="G318" i="10"/>
  <c r="G319" i="10"/>
  <c r="G316" i="10"/>
  <c r="G308" i="10"/>
  <c r="G309" i="10"/>
  <c r="G310" i="10"/>
  <c r="G311" i="10"/>
  <c r="G312" i="10"/>
  <c r="G307" i="10"/>
  <c r="G301" i="10"/>
  <c r="G302" i="10"/>
  <c r="G303" i="10"/>
  <c r="G300" i="10"/>
  <c r="G283" i="10"/>
  <c r="G284" i="10"/>
  <c r="G285" i="10"/>
  <c r="G286" i="10"/>
  <c r="G287" i="10"/>
  <c r="G282" i="10"/>
  <c r="G274" i="10"/>
  <c r="G275" i="10"/>
  <c r="G276" i="10"/>
  <c r="G277" i="10"/>
  <c r="G278" i="10"/>
  <c r="G273" i="10"/>
  <c r="G265" i="10"/>
  <c r="G266" i="10"/>
  <c r="G267" i="10"/>
  <c r="G268" i="10"/>
  <c r="G269" i="10"/>
  <c r="G264" i="10"/>
  <c r="G258" i="10"/>
  <c r="G259" i="10"/>
  <c r="G257" i="10"/>
  <c r="G251" i="10"/>
  <c r="G252" i="10"/>
  <c r="G250" i="10"/>
  <c r="G234" i="10"/>
  <c r="G235" i="10"/>
  <c r="G236" i="10"/>
  <c r="G237" i="10"/>
  <c r="G238" i="10"/>
  <c r="G239" i="10"/>
  <c r="G240" i="10"/>
  <c r="G241" i="10"/>
  <c r="G233" i="10"/>
  <c r="G246" i="10"/>
  <c r="G245" i="10"/>
  <c r="G225" i="10"/>
  <c r="G226" i="10"/>
  <c r="G227" i="10"/>
  <c r="G228" i="10"/>
  <c r="G224" i="10"/>
  <c r="G218" i="10"/>
  <c r="G219" i="10"/>
  <c r="G217" i="10"/>
  <c r="G211" i="10"/>
  <c r="G212" i="10"/>
  <c r="G210" i="10"/>
  <c r="G204" i="10"/>
  <c r="G205" i="10"/>
  <c r="G203" i="10"/>
  <c r="G196" i="10"/>
  <c r="G197" i="10"/>
  <c r="G198" i="10"/>
  <c r="G195" i="10"/>
  <c r="G188" i="10"/>
  <c r="G189" i="10"/>
  <c r="G190" i="10"/>
  <c r="G187" i="10"/>
  <c r="G178" i="10"/>
  <c r="G179" i="10"/>
  <c r="G180" i="10"/>
  <c r="G181" i="10"/>
  <c r="G182" i="10"/>
  <c r="G183" i="10"/>
  <c r="G177" i="10"/>
  <c r="G170" i="10"/>
  <c r="G171" i="10"/>
  <c r="G172" i="10"/>
  <c r="G173" i="10"/>
  <c r="G169" i="10"/>
  <c r="G165" i="10"/>
  <c r="G128" i="10"/>
  <c r="G127" i="10"/>
  <c r="G461" i="10" l="1"/>
  <c r="G446" i="10"/>
  <c r="G447" i="10" s="1"/>
  <c r="G453" i="10"/>
  <c r="G430" i="10"/>
  <c r="G431" i="10" s="1"/>
  <c r="H87" i="1" s="1"/>
  <c r="G418" i="10"/>
  <c r="G419" i="10" s="1"/>
  <c r="H86" i="1" s="1"/>
  <c r="G407" i="10"/>
  <c r="G408" i="10" s="1"/>
  <c r="H85" i="1" s="1"/>
  <c r="G378" i="10"/>
  <c r="G379" i="10" s="1"/>
  <c r="H82" i="1" s="1"/>
  <c r="G370" i="10"/>
  <c r="G371" i="10" s="1"/>
  <c r="H81" i="1" s="1"/>
  <c r="G320" i="10"/>
  <c r="H75" i="1" s="1"/>
  <c r="G260" i="10"/>
  <c r="G261" i="10" s="1"/>
  <c r="G361" i="10"/>
  <c r="G362" i="10" s="1"/>
  <c r="H80" i="1" s="1"/>
  <c r="G270" i="10"/>
  <c r="H69" i="1" s="1"/>
  <c r="G352" i="10"/>
  <c r="G353" i="10" s="1"/>
  <c r="H79" i="1" s="1"/>
  <c r="G279" i="10"/>
  <c r="G304" i="10"/>
  <c r="H73" i="1" s="1"/>
  <c r="G313" i="10"/>
  <c r="H74" i="1" s="1"/>
  <c r="G253" i="10"/>
  <c r="G254" i="10" s="1"/>
  <c r="H66" i="1" s="1"/>
  <c r="G220" i="10"/>
  <c r="G221" i="10" s="1"/>
  <c r="H61" i="1" s="1"/>
  <c r="G247" i="10"/>
  <c r="H65" i="1" s="1"/>
  <c r="G242" i="10"/>
  <c r="H64" i="1" s="1"/>
  <c r="G229" i="10"/>
  <c r="G230" i="10" s="1"/>
  <c r="H62" i="1" s="1"/>
  <c r="G213" i="10"/>
  <c r="G214" i="10" s="1"/>
  <c r="H60" i="1" s="1"/>
  <c r="G206" i="10"/>
  <c r="G207" i="10" s="1"/>
  <c r="H59" i="1" s="1"/>
  <c r="G199" i="10"/>
  <c r="G200" i="10" s="1"/>
  <c r="H57" i="1" s="1"/>
  <c r="G191" i="10"/>
  <c r="G192" i="10" s="1"/>
  <c r="H55" i="1" s="1"/>
  <c r="G166" i="10"/>
  <c r="H50" i="1" s="1"/>
  <c r="H45" i="1"/>
  <c r="H44" i="1"/>
  <c r="G124" i="10"/>
  <c r="H40" i="1" s="1"/>
  <c r="G388" i="10"/>
  <c r="H83" i="1" s="1"/>
  <c r="G162" i="10"/>
  <c r="H47" i="1" s="1"/>
  <c r="H46" i="1"/>
  <c r="G174" i="10"/>
  <c r="H51" i="1" s="1"/>
  <c r="H67" i="1"/>
  <c r="G288" i="10"/>
  <c r="H71" i="1" s="1"/>
  <c r="G329" i="10"/>
  <c r="H76" i="1" s="1"/>
  <c r="G439" i="10"/>
  <c r="H89" i="1" s="1"/>
  <c r="G184" i="10"/>
  <c r="H53" i="1" s="1"/>
  <c r="G338" i="10"/>
  <c r="H77" i="1" s="1"/>
  <c r="G129" i="10"/>
  <c r="H42" i="1" s="1"/>
  <c r="H43" i="1"/>
  <c r="G397" i="10"/>
  <c r="H84" i="1" s="1"/>
  <c r="H108" i="1"/>
  <c r="H114" i="1"/>
  <c r="G486" i="10"/>
  <c r="H115" i="1" s="1"/>
  <c r="G469" i="10"/>
  <c r="H112" i="1" s="1"/>
  <c r="G109" i="10"/>
  <c r="G110" i="10"/>
  <c r="G111" i="10"/>
  <c r="G108" i="10"/>
  <c r="H33" i="1"/>
  <c r="H31" i="1"/>
  <c r="G45" i="10"/>
  <c r="G46" i="10" s="1"/>
  <c r="H17" i="1" s="1"/>
  <c r="G64" i="10"/>
  <c r="G65" i="10"/>
  <c r="G66" i="10"/>
  <c r="G67" i="10"/>
  <c r="G63" i="10"/>
  <c r="G58" i="10"/>
  <c r="G59" i="10"/>
  <c r="G57" i="10"/>
  <c r="G50" i="10"/>
  <c r="G51" i="10"/>
  <c r="G52" i="10"/>
  <c r="G53" i="10"/>
  <c r="G49" i="10"/>
  <c r="G19" i="10"/>
  <c r="G20" i="10"/>
  <c r="G21" i="10"/>
  <c r="G22" i="10"/>
  <c r="G23" i="10"/>
  <c r="G24" i="10"/>
  <c r="G25" i="10"/>
  <c r="G26" i="10"/>
  <c r="G27" i="10"/>
  <c r="G28" i="10"/>
  <c r="G18" i="10"/>
  <c r="G13" i="10"/>
  <c r="G14" i="10"/>
  <c r="G12" i="10"/>
  <c r="G119" i="10" l="1"/>
  <c r="H37" i="1" s="1"/>
  <c r="G112" i="10"/>
  <c r="H36" i="1" s="1"/>
  <c r="G15" i="10"/>
  <c r="H14" i="1" s="1"/>
  <c r="G29" i="10"/>
  <c r="H15" i="1" s="1"/>
  <c r="G98" i="10"/>
  <c r="H34" i="1" s="1"/>
  <c r="G54" i="10"/>
  <c r="H19" i="1" s="1"/>
  <c r="K53" i="9"/>
  <c r="H106" i="1" s="1"/>
  <c r="K51" i="9"/>
  <c r="H105" i="1" s="1"/>
  <c r="K49" i="9"/>
  <c r="H100" i="1" s="1"/>
  <c r="K47" i="9"/>
  <c r="H99" i="1" s="1"/>
  <c r="K45" i="9"/>
  <c r="H98" i="1" s="1"/>
  <c r="K43" i="9"/>
  <c r="H97" i="1" s="1"/>
  <c r="K41" i="9"/>
  <c r="H96" i="1" s="1"/>
  <c r="K39" i="9"/>
  <c r="H95" i="1" s="1"/>
  <c r="K37" i="9"/>
  <c r="H94" i="1" s="1"/>
  <c r="K35" i="9"/>
  <c r="H93" i="1" s="1"/>
  <c r="H92" i="1"/>
  <c r="K25" i="9"/>
  <c r="H103" i="1" s="1"/>
  <c r="K23" i="9"/>
  <c r="H102" i="1" s="1"/>
  <c r="K21" i="9"/>
  <c r="H39" i="1" s="1"/>
  <c r="K19" i="9"/>
  <c r="H26" i="1" s="1"/>
  <c r="K17" i="9"/>
  <c r="H29" i="1" s="1"/>
  <c r="K15" i="9"/>
  <c r="H30" i="1" s="1"/>
  <c r="K13" i="9"/>
  <c r="H28" i="1" s="1"/>
  <c r="K11" i="9"/>
  <c r="H27" i="1" s="1"/>
  <c r="K9" i="9"/>
  <c r="H25" i="1" s="1"/>
  <c r="K27" i="9"/>
  <c r="H104" i="1" s="1"/>
  <c r="H111" i="1" l="1"/>
  <c r="H110" i="1"/>
  <c r="H78" i="1" l="1"/>
  <c r="H72" i="1"/>
  <c r="H70" i="1"/>
  <c r="G105" i="10" l="1"/>
  <c r="H35" i="1" s="1"/>
  <c r="G83" i="10" l="1"/>
  <c r="H32" i="1" s="1"/>
  <c r="G68" i="10"/>
  <c r="H23" i="1" s="1"/>
  <c r="G60" i="10"/>
  <c r="H21" i="1" s="1"/>
  <c r="H16" i="1"/>
  <c r="A54" i="8" l="1"/>
  <c r="D54" i="8"/>
  <c r="C54" i="8"/>
  <c r="B54" i="8"/>
  <c r="E37" i="1"/>
  <c r="F37" i="1" s="1"/>
  <c r="E54" i="8" l="1"/>
  <c r="F55" i="8" s="1"/>
  <c r="H55" i="8" l="1"/>
  <c r="G55" i="8"/>
  <c r="A52" i="8"/>
  <c r="D195" i="8"/>
  <c r="C195" i="8"/>
  <c r="D193" i="8"/>
  <c r="C193" i="8"/>
  <c r="D191" i="8"/>
  <c r="C191" i="8"/>
  <c r="D188" i="8"/>
  <c r="C188" i="8"/>
  <c r="D186" i="8"/>
  <c r="C186" i="8"/>
  <c r="D184" i="8"/>
  <c r="C184" i="8"/>
  <c r="D181" i="8"/>
  <c r="C181" i="8"/>
  <c r="D178" i="8"/>
  <c r="C178" i="8"/>
  <c r="D176" i="8"/>
  <c r="C176" i="8"/>
  <c r="D174" i="8"/>
  <c r="C174" i="8"/>
  <c r="D172" i="8"/>
  <c r="C172" i="8"/>
  <c r="D170" i="8"/>
  <c r="C170" i="8"/>
  <c r="D167" i="8"/>
  <c r="C167" i="8"/>
  <c r="D165" i="8"/>
  <c r="C165" i="8"/>
  <c r="D163" i="8"/>
  <c r="C163" i="8"/>
  <c r="D161" i="8"/>
  <c r="C161" i="8"/>
  <c r="D159" i="8"/>
  <c r="C159" i="8"/>
  <c r="D157" i="8"/>
  <c r="C157" i="8"/>
  <c r="D155" i="8"/>
  <c r="C155" i="8"/>
  <c r="D153" i="8"/>
  <c r="C153" i="8"/>
  <c r="D151" i="8"/>
  <c r="C151" i="8"/>
  <c r="D147" i="8"/>
  <c r="C147" i="8"/>
  <c r="D144" i="8"/>
  <c r="C144" i="8"/>
  <c r="D142" i="8"/>
  <c r="C142" i="8"/>
  <c r="D140" i="8"/>
  <c r="C140" i="8"/>
  <c r="D138" i="8"/>
  <c r="C138" i="8"/>
  <c r="D136" i="8"/>
  <c r="C136" i="8"/>
  <c r="D134" i="8"/>
  <c r="C134" i="8"/>
  <c r="D132" i="8"/>
  <c r="C132" i="8"/>
  <c r="D130" i="8"/>
  <c r="C130" i="8"/>
  <c r="D128" i="8"/>
  <c r="C128" i="8"/>
  <c r="D126" i="8"/>
  <c r="C126" i="8"/>
  <c r="D124" i="8"/>
  <c r="C124" i="8"/>
  <c r="D122" i="8"/>
  <c r="C122" i="8"/>
  <c r="D120" i="8"/>
  <c r="C120" i="8"/>
  <c r="D118" i="8"/>
  <c r="C118" i="8"/>
  <c r="D116" i="8"/>
  <c r="C116" i="8"/>
  <c r="D114" i="8"/>
  <c r="C114" i="8"/>
  <c r="D112" i="8"/>
  <c r="C112" i="8"/>
  <c r="D110" i="8"/>
  <c r="C110" i="8"/>
  <c r="D108" i="8"/>
  <c r="C108" i="8"/>
  <c r="D105" i="8"/>
  <c r="C105" i="8"/>
  <c r="D103" i="8"/>
  <c r="C103" i="8"/>
  <c r="D101" i="8"/>
  <c r="C101" i="8"/>
  <c r="D99" i="8"/>
  <c r="C99" i="8"/>
  <c r="D96" i="8"/>
  <c r="C96" i="8"/>
  <c r="D94" i="8"/>
  <c r="C94" i="8"/>
  <c r="D92" i="8"/>
  <c r="C92" i="8"/>
  <c r="D90" i="8"/>
  <c r="C90" i="8"/>
  <c r="D87" i="8"/>
  <c r="C87" i="8"/>
  <c r="D84" i="8"/>
  <c r="C84" i="8"/>
  <c r="D81" i="8"/>
  <c r="C81" i="8"/>
  <c r="D78" i="8"/>
  <c r="C78" i="8"/>
  <c r="D76" i="8"/>
  <c r="C76" i="8"/>
  <c r="D72" i="8"/>
  <c r="C72" i="8"/>
  <c r="D70" i="8"/>
  <c r="C70" i="8"/>
  <c r="D68" i="8"/>
  <c r="C68" i="8"/>
  <c r="D66" i="8"/>
  <c r="C66" i="8"/>
  <c r="D64" i="8"/>
  <c r="C64" i="8"/>
  <c r="D62" i="8"/>
  <c r="C62" i="8"/>
  <c r="D59" i="8"/>
  <c r="C59" i="8"/>
  <c r="D57" i="8"/>
  <c r="C57" i="8"/>
  <c r="D52" i="8"/>
  <c r="D50" i="8"/>
  <c r="D48" i="8"/>
  <c r="D46" i="8"/>
  <c r="D44" i="8"/>
  <c r="D42" i="8"/>
  <c r="D40" i="8"/>
  <c r="D38" i="8"/>
  <c r="D36" i="8"/>
  <c r="D34" i="8"/>
  <c r="D32" i="8"/>
  <c r="D30" i="8"/>
  <c r="C52" i="8"/>
  <c r="C50" i="8"/>
  <c r="C48" i="8"/>
  <c r="C46" i="8"/>
  <c r="C44" i="8"/>
  <c r="C42" i="8"/>
  <c r="C40" i="8"/>
  <c r="C38" i="8"/>
  <c r="C36" i="8"/>
  <c r="C34" i="8"/>
  <c r="C32" i="8"/>
  <c r="C30" i="8"/>
  <c r="D27" i="8"/>
  <c r="C27" i="8"/>
  <c r="D24" i="8"/>
  <c r="C24" i="8"/>
  <c r="D21" i="8"/>
  <c r="C21" i="8"/>
  <c r="D18" i="8"/>
  <c r="C18" i="8"/>
  <c r="D16" i="8"/>
  <c r="C16" i="8"/>
  <c r="D14" i="8"/>
  <c r="C14" i="8"/>
  <c r="D12" i="8"/>
  <c r="C12" i="8"/>
  <c r="B195" i="8"/>
  <c r="B193" i="8"/>
  <c r="B191" i="8"/>
  <c r="A195" i="8"/>
  <c r="A193" i="8"/>
  <c r="A191" i="8"/>
  <c r="B190" i="8"/>
  <c r="A190" i="8"/>
  <c r="B188" i="8"/>
  <c r="B186" i="8"/>
  <c r="B184" i="8"/>
  <c r="A188" i="8"/>
  <c r="A186" i="8"/>
  <c r="A184" i="8"/>
  <c r="B183" i="8"/>
  <c r="A183" i="8"/>
  <c r="B181" i="8"/>
  <c r="A181" i="8"/>
  <c r="B180" i="8"/>
  <c r="A180" i="8"/>
  <c r="B178" i="8"/>
  <c r="B176" i="8"/>
  <c r="B174" i="8"/>
  <c r="B172" i="8"/>
  <c r="B170" i="8"/>
  <c r="A178" i="8"/>
  <c r="A176" i="8"/>
  <c r="A174" i="8"/>
  <c r="A172" i="8"/>
  <c r="A170" i="8"/>
  <c r="B169" i="8"/>
  <c r="A169" i="8"/>
  <c r="B167" i="8"/>
  <c r="B165" i="8"/>
  <c r="B163" i="8"/>
  <c r="B161" i="8"/>
  <c r="B159" i="8"/>
  <c r="B157" i="8"/>
  <c r="B155" i="8"/>
  <c r="B153" i="8"/>
  <c r="B151" i="8"/>
  <c r="A167" i="8"/>
  <c r="A165" i="8"/>
  <c r="A163" i="8"/>
  <c r="A161" i="8"/>
  <c r="A159" i="8"/>
  <c r="A157" i="8"/>
  <c r="A155" i="8"/>
  <c r="A153" i="8"/>
  <c r="A151" i="8"/>
  <c r="B150" i="8"/>
  <c r="A150" i="8"/>
  <c r="B149" i="8"/>
  <c r="A149" i="8"/>
  <c r="B147" i="8"/>
  <c r="A147" i="8"/>
  <c r="B146" i="8"/>
  <c r="A146" i="8"/>
  <c r="B144" i="8"/>
  <c r="B142" i="8"/>
  <c r="B140" i="8"/>
  <c r="B138" i="8"/>
  <c r="B136" i="8"/>
  <c r="B134" i="8"/>
  <c r="B132" i="8"/>
  <c r="B130" i="8"/>
  <c r="B128" i="8"/>
  <c r="B126" i="8"/>
  <c r="B124" i="8"/>
  <c r="B122" i="8"/>
  <c r="B120" i="8"/>
  <c r="B118" i="8"/>
  <c r="B116" i="8"/>
  <c r="B114" i="8"/>
  <c r="B112" i="8"/>
  <c r="B110" i="8"/>
  <c r="B108" i="8"/>
  <c r="A144" i="8"/>
  <c r="A142" i="8"/>
  <c r="A140" i="8"/>
  <c r="A138" i="8"/>
  <c r="A136" i="8"/>
  <c r="A134" i="8"/>
  <c r="A132" i="8"/>
  <c r="A130" i="8"/>
  <c r="A128" i="8"/>
  <c r="A126" i="8"/>
  <c r="A124" i="8"/>
  <c r="A122" i="8"/>
  <c r="A120" i="8"/>
  <c r="A118" i="8"/>
  <c r="A116" i="8"/>
  <c r="A114" i="8"/>
  <c r="A112" i="8"/>
  <c r="A110" i="8"/>
  <c r="A108" i="8"/>
  <c r="B107" i="8"/>
  <c r="A107" i="8"/>
  <c r="B105" i="8"/>
  <c r="B103" i="8"/>
  <c r="B101" i="8"/>
  <c r="B99" i="8"/>
  <c r="A105" i="8"/>
  <c r="A103" i="8"/>
  <c r="A101" i="8"/>
  <c r="A99" i="8"/>
  <c r="B98" i="8"/>
  <c r="A98" i="8"/>
  <c r="B96" i="8"/>
  <c r="B94" i="8"/>
  <c r="A96" i="8"/>
  <c r="A94" i="8"/>
  <c r="B92" i="8"/>
  <c r="B90" i="8"/>
  <c r="A92" i="8"/>
  <c r="A90" i="8"/>
  <c r="B89" i="8"/>
  <c r="A89" i="8"/>
  <c r="B87" i="8"/>
  <c r="A87" i="8"/>
  <c r="B86" i="8"/>
  <c r="A86" i="8"/>
  <c r="B84" i="8"/>
  <c r="A84" i="8"/>
  <c r="B83" i="8"/>
  <c r="A83" i="8"/>
  <c r="B81" i="8"/>
  <c r="A81" i="8"/>
  <c r="A80" i="8"/>
  <c r="B80" i="8"/>
  <c r="B78" i="8"/>
  <c r="B76" i="8"/>
  <c r="A78" i="8"/>
  <c r="A76" i="8"/>
  <c r="B75" i="8"/>
  <c r="A75" i="8"/>
  <c r="B74" i="8"/>
  <c r="A74" i="8"/>
  <c r="B72" i="8"/>
  <c r="B70" i="8"/>
  <c r="B68" i="8"/>
  <c r="B66" i="8"/>
  <c r="B64" i="8"/>
  <c r="B62" i="8"/>
  <c r="A72" i="8"/>
  <c r="A70" i="8"/>
  <c r="A68" i="8"/>
  <c r="A66" i="8"/>
  <c r="A64" i="8"/>
  <c r="A62" i="8"/>
  <c r="B61" i="8"/>
  <c r="A61" i="8"/>
  <c r="A59" i="8"/>
  <c r="A57" i="8"/>
  <c r="B59" i="8"/>
  <c r="B57" i="8"/>
  <c r="J55" i="8" l="1"/>
  <c r="B56" i="8"/>
  <c r="A56" i="8"/>
  <c r="A50" i="8"/>
  <c r="A48" i="8"/>
  <c r="A46" i="8"/>
  <c r="A44" i="8"/>
  <c r="A42" i="8"/>
  <c r="A40" i="8"/>
  <c r="A38" i="8"/>
  <c r="A36" i="8"/>
  <c r="A34" i="8"/>
  <c r="A32" i="8"/>
  <c r="A30" i="8"/>
  <c r="A29" i="8"/>
  <c r="A27" i="8"/>
  <c r="A26" i="8"/>
  <c r="A24" i="8"/>
  <c r="A23" i="8"/>
  <c r="A21" i="8"/>
  <c r="A20" i="8"/>
  <c r="A18" i="8"/>
  <c r="A16" i="8"/>
  <c r="A14" i="8"/>
  <c r="A12" i="8"/>
  <c r="A11" i="8"/>
  <c r="A10" i="8"/>
  <c r="B10" i="8"/>
  <c r="B52" i="8"/>
  <c r="B50" i="8"/>
  <c r="B48" i="8"/>
  <c r="B46" i="8"/>
  <c r="B44" i="8"/>
  <c r="B42" i="8"/>
  <c r="B40" i="8"/>
  <c r="B38" i="8"/>
  <c r="B36" i="8"/>
  <c r="B34" i="8"/>
  <c r="B32" i="8"/>
  <c r="B30" i="8"/>
  <c r="B29" i="8" l="1"/>
  <c r="B27" i="8"/>
  <c r="B26" i="8"/>
  <c r="B24" i="8"/>
  <c r="B23" i="8"/>
  <c r="B21" i="8"/>
  <c r="B20" i="8"/>
  <c r="B11" i="8"/>
  <c r="B18" i="8"/>
  <c r="B16" i="8"/>
  <c r="B12" i="8"/>
  <c r="B14" i="8"/>
  <c r="E87" i="1" l="1"/>
  <c r="E45" i="1"/>
  <c r="E44" i="1"/>
  <c r="E36" i="1"/>
  <c r="E35" i="1"/>
  <c r="E34" i="1"/>
  <c r="E33" i="1"/>
  <c r="E32" i="1"/>
  <c r="E31" i="1"/>
  <c r="E30" i="1"/>
  <c r="E29" i="1"/>
  <c r="E28" i="1"/>
  <c r="E27" i="1"/>
  <c r="E26" i="1"/>
  <c r="E25" i="1"/>
  <c r="F28" i="1" l="1"/>
  <c r="E36" i="8"/>
  <c r="F37" i="8" s="1"/>
  <c r="F87" i="1"/>
  <c r="E144" i="8"/>
  <c r="F145" i="8" s="1"/>
  <c r="F29" i="1"/>
  <c r="E38" i="8"/>
  <c r="F39" i="8" s="1"/>
  <c r="F26" i="1"/>
  <c r="E32" i="8"/>
  <c r="F33" i="8" s="1"/>
  <c r="F30" i="1"/>
  <c r="E40" i="8"/>
  <c r="F41" i="8" s="1"/>
  <c r="F33" i="1"/>
  <c r="E46" i="8"/>
  <c r="F47" i="8" s="1"/>
  <c r="F44" i="1"/>
  <c r="E66" i="8"/>
  <c r="F67" i="8" s="1"/>
  <c r="F35" i="1"/>
  <c r="E50" i="8"/>
  <c r="F51" i="8" s="1"/>
  <c r="F25" i="1"/>
  <c r="E30" i="8"/>
  <c r="F31" i="8" s="1"/>
  <c r="F32" i="1"/>
  <c r="E44" i="8"/>
  <c r="F45" i="8" s="1"/>
  <c r="F36" i="1"/>
  <c r="E52" i="8"/>
  <c r="F53" i="8" s="1"/>
  <c r="F27" i="1"/>
  <c r="E34" i="8"/>
  <c r="F35" i="8" s="1"/>
  <c r="F31" i="1"/>
  <c r="E42" i="8"/>
  <c r="F43" i="8" s="1"/>
  <c r="F34" i="1"/>
  <c r="E48" i="8"/>
  <c r="F49" i="8" s="1"/>
  <c r="F45" i="1"/>
  <c r="E68" i="8"/>
  <c r="F69" i="8" s="1"/>
  <c r="E116" i="1"/>
  <c r="E115" i="1"/>
  <c r="E114" i="1"/>
  <c r="E112" i="1"/>
  <c r="E111" i="1"/>
  <c r="E110" i="1"/>
  <c r="E108" i="1"/>
  <c r="E106" i="1"/>
  <c r="E105" i="1"/>
  <c r="E104" i="1"/>
  <c r="E103" i="1"/>
  <c r="E102" i="1"/>
  <c r="E100" i="1"/>
  <c r="E99" i="1"/>
  <c r="E98" i="1"/>
  <c r="E97" i="1"/>
  <c r="E96" i="1"/>
  <c r="E95" i="1"/>
  <c r="E94" i="1"/>
  <c r="E93" i="1"/>
  <c r="E92" i="1"/>
  <c r="E89" i="1"/>
  <c r="E86" i="1"/>
  <c r="E85" i="1"/>
  <c r="E84" i="1"/>
  <c r="E83" i="1"/>
  <c r="E82" i="1"/>
  <c r="E81" i="1"/>
  <c r="E80" i="1"/>
  <c r="E79" i="1"/>
  <c r="E78" i="1"/>
  <c r="E77" i="1"/>
  <c r="E76" i="1"/>
  <c r="E75" i="1"/>
  <c r="E74" i="1"/>
  <c r="E73" i="1"/>
  <c r="E72" i="1"/>
  <c r="E71" i="1"/>
  <c r="E70" i="1"/>
  <c r="E69" i="1"/>
  <c r="E67" i="1"/>
  <c r="E66" i="1"/>
  <c r="E65" i="1"/>
  <c r="E64" i="1"/>
  <c r="E62" i="1"/>
  <c r="E61" i="1"/>
  <c r="E60" i="1"/>
  <c r="E59" i="1"/>
  <c r="E57" i="1"/>
  <c r="E55" i="1"/>
  <c r="E84" i="8" s="1"/>
  <c r="F85" i="8" s="1"/>
  <c r="E53" i="1"/>
  <c r="E51" i="1"/>
  <c r="E50" i="1"/>
  <c r="E47" i="1"/>
  <c r="E46" i="1"/>
  <c r="E43" i="1"/>
  <c r="E42" i="1"/>
  <c r="E40" i="1"/>
  <c r="E39" i="1"/>
  <c r="E23" i="1"/>
  <c r="E21" i="1"/>
  <c r="E19" i="1"/>
  <c r="E17" i="1"/>
  <c r="E16" i="1"/>
  <c r="E15" i="1"/>
  <c r="E14" i="1"/>
  <c r="F24" i="1" l="1"/>
  <c r="G85" i="8"/>
  <c r="H47" i="8"/>
  <c r="H33" i="8"/>
  <c r="G43" i="8"/>
  <c r="H53" i="8"/>
  <c r="G31" i="8"/>
  <c r="G41" i="8"/>
  <c r="H39" i="8"/>
  <c r="G37" i="8"/>
  <c r="G145" i="8"/>
  <c r="H49" i="8"/>
  <c r="H35" i="8"/>
  <c r="H45" i="8"/>
  <c r="H51" i="8"/>
  <c r="H145" i="8"/>
  <c r="H43" i="8"/>
  <c r="H31" i="8"/>
  <c r="G51" i="8"/>
  <c r="J51" i="8" s="1"/>
  <c r="H85" i="8"/>
  <c r="G47" i="8"/>
  <c r="G53" i="8"/>
  <c r="G33" i="8"/>
  <c r="F17" i="1"/>
  <c r="E18" i="8"/>
  <c r="F19" i="8" s="1"/>
  <c r="F43" i="1"/>
  <c r="E64" i="8"/>
  <c r="F65" i="8" s="1"/>
  <c r="F50" i="1"/>
  <c r="E76" i="8"/>
  <c r="F77" i="8" s="1"/>
  <c r="F57" i="1"/>
  <c r="F56" i="1" s="1"/>
  <c r="E87" i="8"/>
  <c r="F88" i="8" s="1"/>
  <c r="F67" i="1"/>
  <c r="E105" i="8"/>
  <c r="F106" i="8" s="1"/>
  <c r="F72" i="1"/>
  <c r="E114" i="8"/>
  <c r="F115" i="8" s="1"/>
  <c r="F76" i="1"/>
  <c r="E122" i="8"/>
  <c r="F123" i="8" s="1"/>
  <c r="F80" i="1"/>
  <c r="E130" i="8"/>
  <c r="F131" i="8" s="1"/>
  <c r="F84" i="1"/>
  <c r="E138" i="8"/>
  <c r="F139" i="8" s="1"/>
  <c r="F92" i="1"/>
  <c r="E151" i="8"/>
  <c r="F152" i="8" s="1"/>
  <c r="F96" i="1"/>
  <c r="E159" i="8"/>
  <c r="F160" i="8" s="1"/>
  <c r="F100" i="1"/>
  <c r="E167" i="8"/>
  <c r="F168" i="8" s="1"/>
  <c r="F105" i="1"/>
  <c r="E176" i="8"/>
  <c r="F177" i="8" s="1"/>
  <c r="F116" i="1"/>
  <c r="E195" i="8"/>
  <c r="F196" i="8" s="1"/>
  <c r="F14" i="1"/>
  <c r="E12" i="8"/>
  <c r="F13" i="8" s="1"/>
  <c r="F19" i="1"/>
  <c r="F18" i="1" s="1"/>
  <c r="E21" i="8"/>
  <c r="F22" i="8" s="1"/>
  <c r="F39" i="1"/>
  <c r="E57" i="8"/>
  <c r="F58" i="8" s="1"/>
  <c r="F46" i="1"/>
  <c r="E70" i="8"/>
  <c r="F71" i="8" s="1"/>
  <c r="F51" i="1"/>
  <c r="E78" i="8"/>
  <c r="F79" i="8" s="1"/>
  <c r="F59" i="1"/>
  <c r="E90" i="8"/>
  <c r="F91" i="8" s="1"/>
  <c r="F64" i="1"/>
  <c r="E99" i="8"/>
  <c r="F100" i="8" s="1"/>
  <c r="F69" i="1"/>
  <c r="E108" i="8"/>
  <c r="F109" i="8" s="1"/>
  <c r="F73" i="1"/>
  <c r="E116" i="8"/>
  <c r="F117" i="8" s="1"/>
  <c r="F77" i="1"/>
  <c r="E124" i="8"/>
  <c r="F125" i="8" s="1"/>
  <c r="F81" i="1"/>
  <c r="E132" i="8"/>
  <c r="F133" i="8" s="1"/>
  <c r="F85" i="1"/>
  <c r="E140" i="8"/>
  <c r="F141" i="8" s="1"/>
  <c r="F93" i="1"/>
  <c r="E153" i="8"/>
  <c r="F154" i="8" s="1"/>
  <c r="F97" i="1"/>
  <c r="E161" i="8"/>
  <c r="F162" i="8" s="1"/>
  <c r="F102" i="1"/>
  <c r="E170" i="8"/>
  <c r="F171" i="8" s="1"/>
  <c r="F106" i="1"/>
  <c r="E178" i="8"/>
  <c r="F179" i="8" s="1"/>
  <c r="F112" i="1"/>
  <c r="E188" i="8"/>
  <c r="F189" i="8" s="1"/>
  <c r="G39" i="8"/>
  <c r="G35" i="8"/>
  <c r="G45" i="8"/>
  <c r="H41" i="8"/>
  <c r="G49" i="8"/>
  <c r="H37" i="8"/>
  <c r="F15" i="1"/>
  <c r="E14" i="8"/>
  <c r="F15" i="8" s="1"/>
  <c r="F21" i="1"/>
  <c r="F20" i="1" s="1"/>
  <c r="E24" i="8"/>
  <c r="F25" i="8" s="1"/>
  <c r="F40" i="1"/>
  <c r="E59" i="8"/>
  <c r="F60" i="8" s="1"/>
  <c r="F47" i="1"/>
  <c r="E72" i="8"/>
  <c r="F73" i="8" s="1"/>
  <c r="F53" i="1"/>
  <c r="F52" i="1" s="1"/>
  <c r="E81" i="8"/>
  <c r="F82" i="8" s="1"/>
  <c r="F60" i="1"/>
  <c r="E92" i="8"/>
  <c r="F93" i="8" s="1"/>
  <c r="F65" i="1"/>
  <c r="E101" i="8"/>
  <c r="F102" i="8" s="1"/>
  <c r="F70" i="1"/>
  <c r="E110" i="8"/>
  <c r="F111" i="8" s="1"/>
  <c r="F74" i="1"/>
  <c r="E118" i="8"/>
  <c r="F119" i="8" s="1"/>
  <c r="F78" i="1"/>
  <c r="E126" i="8"/>
  <c r="F127" i="8" s="1"/>
  <c r="F82" i="1"/>
  <c r="E134" i="8"/>
  <c r="F135" i="8" s="1"/>
  <c r="F86" i="1"/>
  <c r="E142" i="8"/>
  <c r="F143" i="8" s="1"/>
  <c r="F94" i="1"/>
  <c r="E155" i="8"/>
  <c r="F156" i="8" s="1"/>
  <c r="F98" i="1"/>
  <c r="E163" i="8"/>
  <c r="F164" i="8" s="1"/>
  <c r="F103" i="1"/>
  <c r="E172" i="8"/>
  <c r="F173" i="8" s="1"/>
  <c r="F108" i="1"/>
  <c r="F107" i="1" s="1"/>
  <c r="E181" i="8"/>
  <c r="F182" i="8" s="1"/>
  <c r="F114" i="1"/>
  <c r="E191" i="8"/>
  <c r="F192" i="8" s="1"/>
  <c r="G69" i="8"/>
  <c r="H69" i="8"/>
  <c r="F16" i="1"/>
  <c r="E16" i="8"/>
  <c r="F17" i="8" s="1"/>
  <c r="F23" i="1"/>
  <c r="F22" i="1" s="1"/>
  <c r="E27" i="8"/>
  <c r="F28" i="8" s="1"/>
  <c r="F42" i="1"/>
  <c r="E62" i="8"/>
  <c r="F63" i="8" s="1"/>
  <c r="F61" i="1"/>
  <c r="E94" i="8"/>
  <c r="F95" i="8" s="1"/>
  <c r="F66" i="1"/>
  <c r="E103" i="8"/>
  <c r="F104" i="8" s="1"/>
  <c r="F71" i="1"/>
  <c r="E112" i="8"/>
  <c r="F113" i="8" s="1"/>
  <c r="F75" i="1"/>
  <c r="E120" i="8"/>
  <c r="F121" i="8" s="1"/>
  <c r="F79" i="1"/>
  <c r="E128" i="8"/>
  <c r="F129" i="8" s="1"/>
  <c r="F83" i="1"/>
  <c r="E136" i="8"/>
  <c r="F137" i="8" s="1"/>
  <c r="F89" i="1"/>
  <c r="F88" i="1" s="1"/>
  <c r="E147" i="8"/>
  <c r="F148" i="8" s="1"/>
  <c r="F95" i="1"/>
  <c r="E157" i="8"/>
  <c r="F158" i="8" s="1"/>
  <c r="F99" i="1"/>
  <c r="E165" i="8"/>
  <c r="F166" i="8" s="1"/>
  <c r="F104" i="1"/>
  <c r="E174" i="8"/>
  <c r="F175" i="8" s="1"/>
  <c r="F110" i="1"/>
  <c r="E184" i="8"/>
  <c r="F185" i="8" s="1"/>
  <c r="F115" i="1"/>
  <c r="E193" i="8"/>
  <c r="F194" i="8" s="1"/>
  <c r="F62" i="1"/>
  <c r="E96" i="8"/>
  <c r="F97" i="8" s="1"/>
  <c r="F111" i="1"/>
  <c r="E186" i="8"/>
  <c r="F187" i="8" s="1"/>
  <c r="H67" i="8"/>
  <c r="G67" i="8"/>
  <c r="F55" i="1"/>
  <c r="J43" i="8" l="1"/>
  <c r="F197" i="8"/>
  <c r="J85" i="8"/>
  <c r="J145" i="8"/>
  <c r="J39" i="8"/>
  <c r="J47" i="8"/>
  <c r="J35" i="8"/>
  <c r="J41" i="8"/>
  <c r="H97" i="8"/>
  <c r="J97" i="8" s="1"/>
  <c r="H166" i="8"/>
  <c r="J166" i="8" s="1"/>
  <c r="H95" i="8"/>
  <c r="J95" i="8" s="1"/>
  <c r="G17" i="8"/>
  <c r="J17" i="8" s="1"/>
  <c r="H192" i="8"/>
  <c r="J192" i="8" s="1"/>
  <c r="H156" i="8"/>
  <c r="J156" i="8" s="1"/>
  <c r="G15" i="8"/>
  <c r="J15" i="8" s="1"/>
  <c r="I189" i="8"/>
  <c r="J189" i="8" s="1"/>
  <c r="H154" i="8"/>
  <c r="J154" i="8" s="1"/>
  <c r="H160" i="8"/>
  <c r="J160" i="8" s="1"/>
  <c r="J33" i="8"/>
  <c r="J45" i="8"/>
  <c r="J53" i="8"/>
  <c r="I185" i="8"/>
  <c r="J185" i="8" s="1"/>
  <c r="H148" i="8"/>
  <c r="J148" i="8" s="1"/>
  <c r="I187" i="8"/>
  <c r="J187" i="8" s="1"/>
  <c r="I194" i="8"/>
  <c r="J194" i="8" s="1"/>
  <c r="H158" i="8"/>
  <c r="J158" i="8" s="1"/>
  <c r="G28" i="8"/>
  <c r="J28" i="8" s="1"/>
  <c r="H164" i="8"/>
  <c r="J164" i="8" s="1"/>
  <c r="H93" i="8"/>
  <c r="J93" i="8" s="1"/>
  <c r="G25" i="8"/>
  <c r="J25" i="8" s="1"/>
  <c r="J37" i="8"/>
  <c r="H162" i="8"/>
  <c r="J162" i="8" s="1"/>
  <c r="H91" i="8"/>
  <c r="J91" i="8" s="1"/>
  <c r="G22" i="8"/>
  <c r="J22" i="8" s="1"/>
  <c r="I196" i="8"/>
  <c r="J196" i="8" s="1"/>
  <c r="H168" i="8"/>
  <c r="J168" i="8" s="1"/>
  <c r="G19" i="8"/>
  <c r="J19" i="8" s="1"/>
  <c r="J31" i="8"/>
  <c r="F41" i="1"/>
  <c r="F49" i="1"/>
  <c r="J49" i="8"/>
  <c r="F101" i="1"/>
  <c r="F63" i="1"/>
  <c r="F38" i="1"/>
  <c r="J69" i="8"/>
  <c r="J67" i="8"/>
  <c r="F58" i="1"/>
  <c r="F91" i="1"/>
  <c r="F13" i="1"/>
  <c r="H137" i="8"/>
  <c r="G137" i="8"/>
  <c r="H104" i="8"/>
  <c r="G104" i="8"/>
  <c r="H73" i="8"/>
  <c r="G73" i="8"/>
  <c r="F68" i="1"/>
  <c r="H129" i="8"/>
  <c r="G129" i="8"/>
  <c r="H113" i="8"/>
  <c r="G113" i="8"/>
  <c r="H63" i="8"/>
  <c r="G63" i="8"/>
  <c r="H173" i="8"/>
  <c r="J173" i="8" s="1"/>
  <c r="H135" i="8"/>
  <c r="G135" i="8"/>
  <c r="G119" i="8"/>
  <c r="H119" i="8"/>
  <c r="H102" i="8"/>
  <c r="G102" i="8"/>
  <c r="H82" i="8"/>
  <c r="G82" i="8"/>
  <c r="G60" i="8"/>
  <c r="H60" i="8"/>
  <c r="H171" i="8"/>
  <c r="J171" i="8" s="1"/>
  <c r="H133" i="8"/>
  <c r="G133" i="8"/>
  <c r="H117" i="8"/>
  <c r="G117" i="8"/>
  <c r="G100" i="8"/>
  <c r="H100" i="8"/>
  <c r="G79" i="8"/>
  <c r="H79" i="8"/>
  <c r="G58" i="8"/>
  <c r="H58" i="8"/>
  <c r="G13" i="8"/>
  <c r="H177" i="8"/>
  <c r="J177" i="8" s="1"/>
  <c r="G139" i="8"/>
  <c r="H139" i="8"/>
  <c r="H123" i="8"/>
  <c r="G123" i="8"/>
  <c r="H106" i="8"/>
  <c r="G106" i="8"/>
  <c r="G77" i="8"/>
  <c r="H77" i="8"/>
  <c r="F109" i="1"/>
  <c r="F113" i="1"/>
  <c r="H175" i="8"/>
  <c r="J175" i="8" s="1"/>
  <c r="H121" i="8"/>
  <c r="G121" i="8"/>
  <c r="I182" i="8"/>
  <c r="H182" i="8"/>
  <c r="H143" i="8"/>
  <c r="G143" i="8"/>
  <c r="H127" i="8"/>
  <c r="G127" i="8"/>
  <c r="H111" i="8"/>
  <c r="G111" i="8"/>
  <c r="H179" i="8"/>
  <c r="J179" i="8" s="1"/>
  <c r="G141" i="8"/>
  <c r="H141" i="8"/>
  <c r="H125" i="8"/>
  <c r="G125" i="8"/>
  <c r="H109" i="8"/>
  <c r="G109" i="8"/>
  <c r="H71" i="8"/>
  <c r="G71" i="8"/>
  <c r="H152" i="8"/>
  <c r="G131" i="8"/>
  <c r="H131" i="8"/>
  <c r="H115" i="8"/>
  <c r="G115" i="8"/>
  <c r="H88" i="8"/>
  <c r="G88" i="8"/>
  <c r="H65" i="8"/>
  <c r="G65" i="8"/>
  <c r="F54" i="1"/>
  <c r="G197" i="8" l="1"/>
  <c r="G198" i="8" s="1"/>
  <c r="H197" i="8"/>
  <c r="J111" i="8"/>
  <c r="J143" i="8"/>
  <c r="F90" i="1"/>
  <c r="I197" i="8"/>
  <c r="I199" i="8" s="1"/>
  <c r="J152" i="8"/>
  <c r="J109" i="8"/>
  <c r="J141" i="8"/>
  <c r="J65" i="8"/>
  <c r="J115" i="8"/>
  <c r="J104" i="8"/>
  <c r="J88" i="8"/>
  <c r="J131" i="8"/>
  <c r="J71" i="8"/>
  <c r="J125" i="8"/>
  <c r="J127" i="8"/>
  <c r="J182" i="8"/>
  <c r="J121" i="8"/>
  <c r="J73" i="8"/>
  <c r="J137" i="8"/>
  <c r="F12" i="1"/>
  <c r="J58" i="8"/>
  <c r="J106" i="8"/>
  <c r="J139" i="8"/>
  <c r="J117" i="8"/>
  <c r="J82" i="8"/>
  <c r="J119" i="8"/>
  <c r="J113" i="8"/>
  <c r="J13" i="8"/>
  <c r="J79" i="8"/>
  <c r="J77" i="8"/>
  <c r="J123" i="8"/>
  <c r="J100" i="8"/>
  <c r="J133" i="8"/>
  <c r="J60" i="8"/>
  <c r="J102" i="8"/>
  <c r="J135" i="8"/>
  <c r="J63" i="8"/>
  <c r="J129" i="8"/>
  <c r="F48" i="1"/>
  <c r="J197" i="8" l="1"/>
  <c r="H198" i="8"/>
  <c r="I198" i="8" s="1"/>
  <c r="H199" i="8"/>
  <c r="F118" i="1"/>
  <c r="G199" i="8"/>
  <c r="G200" i="8" s="1"/>
  <c r="H9" i="1" l="1"/>
  <c r="J101" i="1"/>
  <c r="E118" i="1"/>
  <c r="J46" i="1"/>
  <c r="J37" i="1"/>
  <c r="J68" i="1"/>
  <c r="J24" i="1"/>
  <c r="J80" i="1"/>
  <c r="J85" i="1"/>
  <c r="J57" i="1"/>
  <c r="J59" i="1"/>
  <c r="J49" i="1"/>
  <c r="J39" i="1"/>
  <c r="J51" i="1"/>
  <c r="J87" i="1"/>
  <c r="J36" i="1"/>
  <c r="J31" i="1"/>
  <c r="J34" i="1"/>
  <c r="J30" i="1"/>
  <c r="J25" i="1"/>
  <c r="J27" i="1"/>
  <c r="J29" i="1"/>
  <c r="J33" i="1"/>
  <c r="J26" i="1"/>
  <c r="J32" i="1"/>
  <c r="J28" i="1"/>
  <c r="J35" i="1"/>
  <c r="J83" i="1"/>
  <c r="J88" i="1"/>
  <c r="J58" i="1"/>
  <c r="J21" i="1"/>
  <c r="J43" i="1"/>
  <c r="J64" i="1"/>
  <c r="J79" i="1"/>
  <c r="J50" i="1"/>
  <c r="J114" i="1"/>
  <c r="J60" i="1"/>
  <c r="J13" i="1"/>
  <c r="J106" i="1"/>
  <c r="J96" i="1"/>
  <c r="J89" i="1"/>
  <c r="J91" i="1"/>
  <c r="J81" i="1"/>
  <c r="J16" i="1"/>
  <c r="J48" i="1"/>
  <c r="J42" i="1"/>
  <c r="J84" i="1"/>
  <c r="J67" i="1"/>
  <c r="J19" i="1"/>
  <c r="J47" i="1"/>
  <c r="J55" i="1"/>
  <c r="J20" i="1"/>
  <c r="J77" i="1"/>
  <c r="J107" i="1"/>
  <c r="J61" i="1"/>
  <c r="J65" i="1"/>
  <c r="J44" i="1"/>
  <c r="J104" i="1"/>
  <c r="J62" i="1"/>
  <c r="J94" i="1"/>
  <c r="J86" i="1"/>
  <c r="J17" i="1"/>
  <c r="J70" i="1"/>
  <c r="J111" i="1"/>
  <c r="J76" i="1"/>
  <c r="J98" i="1"/>
  <c r="J18" i="1"/>
  <c r="J14" i="1"/>
  <c r="J78" i="1"/>
  <c r="J82" i="1"/>
  <c r="J69" i="1"/>
  <c r="J105" i="1"/>
  <c r="J110" i="1"/>
  <c r="J102" i="1"/>
  <c r="J100" i="1"/>
  <c r="J38" i="1"/>
  <c r="J108" i="1"/>
  <c r="J90" i="1"/>
  <c r="J72" i="1"/>
  <c r="J15" i="1"/>
  <c r="J52" i="1"/>
  <c r="J95" i="1"/>
  <c r="J118" i="1"/>
  <c r="J116" i="1"/>
  <c r="J93" i="1"/>
  <c r="J22" i="1"/>
  <c r="J54" i="1"/>
  <c r="J56" i="1"/>
  <c r="J109" i="1"/>
  <c r="J41" i="1"/>
  <c r="J71" i="1"/>
  <c r="J112" i="1"/>
  <c r="J45" i="1"/>
  <c r="J40" i="1"/>
  <c r="J115" i="1"/>
  <c r="J73" i="1"/>
  <c r="J23" i="1"/>
  <c r="J66" i="1"/>
  <c r="J74" i="1"/>
  <c r="J92" i="1"/>
  <c r="J97" i="1"/>
  <c r="J63" i="1"/>
  <c r="J103" i="1"/>
  <c r="J113" i="1"/>
  <c r="J53" i="1"/>
  <c r="J99" i="1"/>
  <c r="J75" i="1"/>
  <c r="I200" i="8"/>
  <c r="H200" i="8"/>
</calcChain>
</file>

<file path=xl/sharedStrings.xml><?xml version="1.0" encoding="utf-8"?>
<sst xmlns="http://schemas.openxmlformats.org/spreadsheetml/2006/main" count="2590" uniqueCount="858">
  <si>
    <r>
      <rPr>
        <b/>
        <sz val="11"/>
        <color indexed="8"/>
        <rFont val="Calibri"/>
        <family val="2"/>
        <scheme val="minor"/>
      </rPr>
      <t>EMPRESA:</t>
    </r>
    <r>
      <rPr>
        <sz val="11"/>
        <color indexed="8"/>
        <rFont val="Calibri"/>
        <family val="2"/>
        <scheme val="minor"/>
      </rPr>
      <t xml:space="preserve"> </t>
    </r>
  </si>
  <si>
    <r>
      <rPr>
        <b/>
        <sz val="11"/>
        <color indexed="8"/>
        <rFont val="Calibri"/>
        <family val="2"/>
        <scheme val="minor"/>
      </rPr>
      <t>CONCORRÊNCIA:</t>
    </r>
    <r>
      <rPr>
        <sz val="11"/>
        <color indexed="8"/>
        <rFont val="Calibri"/>
        <family val="2"/>
        <scheme val="minor"/>
      </rPr>
      <t xml:space="preserve"> </t>
    </r>
  </si>
  <si>
    <t>CONTRATO:</t>
  </si>
  <si>
    <r>
      <rPr>
        <b/>
        <sz val="11"/>
        <color indexed="8"/>
        <rFont val="Calibri"/>
        <family val="2"/>
        <scheme val="minor"/>
      </rPr>
      <t xml:space="preserve">PROPRIETÁRIO: </t>
    </r>
    <r>
      <rPr>
        <sz val="10"/>
        <color indexed="8"/>
        <rFont val="Calibri"/>
        <family val="2"/>
        <scheme val="minor"/>
      </rPr>
      <t>PREFEITURA MUNICIPAL DE ITAITUBA</t>
    </r>
  </si>
  <si>
    <t>DATA DA VISTORIA:</t>
  </si>
  <si>
    <t>ITEM</t>
  </si>
  <si>
    <t>DISCRIMINAÇÃO DOS SERVIÇOS</t>
  </si>
  <si>
    <t>UNID</t>
  </si>
  <si>
    <t>QUANT</t>
  </si>
  <si>
    <t>PREÇO</t>
  </si>
  <si>
    <t>B.D.I (%)</t>
  </si>
  <si>
    <t>CURVA DO ABC(%)</t>
  </si>
  <si>
    <t>TOTAL</t>
  </si>
  <si>
    <t>Ref.Código</t>
  </si>
  <si>
    <t>1.0</t>
  </si>
  <si>
    <t xml:space="preserve">PERFURAÇÃO DO POÇO - 80 m </t>
  </si>
  <si>
    <t>TOTAL PARCIAL</t>
  </si>
  <si>
    <t>1.1</t>
  </si>
  <si>
    <t>1.1.1</t>
  </si>
  <si>
    <t>MOBILIZACAO E INSTALACAO DE 01 EQUIPAMENTO DE SONDAGEM, DISTANCIA DE 10KM ATE 20KM.</t>
  </si>
  <si>
    <t>und.</t>
  </si>
  <si>
    <t>1.1.2</t>
  </si>
  <si>
    <t>m²</t>
  </si>
  <si>
    <t>1.1.3</t>
  </si>
  <si>
    <t>Placa da obra em chapa galvanizada. 2,00x1,20m.</t>
  </si>
  <si>
    <t>LIMPEZA MANUAL DO TERRENO (C/ RASPAGEM SUPERFICIAL)</t>
  </si>
  <si>
    <t>1.2</t>
  </si>
  <si>
    <t>PERFURAÇÃO EM SOLO E ROCHAS SEDIMENTARES</t>
  </si>
  <si>
    <t>1.2.1</t>
  </si>
  <si>
    <t>Perfuração de poço com perfuratriz (com diâmetro DN 10 ")</t>
  </si>
  <si>
    <t>m</t>
  </si>
  <si>
    <t>1.3</t>
  </si>
  <si>
    <t>1.3.1</t>
  </si>
  <si>
    <t>Perfuração de poço com perfuratriz à percussão (com diâmetro DN 8")</t>
  </si>
  <si>
    <t>1.4</t>
  </si>
  <si>
    <t>1.4.1</t>
  </si>
  <si>
    <t>1.5</t>
  </si>
  <si>
    <t>FORNECIMENTO E INSTALAÇÃO TUBO DE RECALQUE</t>
  </si>
  <si>
    <t>1.5.1</t>
  </si>
  <si>
    <t>1.5.2</t>
  </si>
  <si>
    <t>1.5.3</t>
  </si>
  <si>
    <t>1.5.4</t>
  </si>
  <si>
    <t>1.5.5</t>
  </si>
  <si>
    <t>1.5.6</t>
  </si>
  <si>
    <t>1.5.7</t>
  </si>
  <si>
    <t>1.5.8</t>
  </si>
  <si>
    <t>1.5.9</t>
  </si>
  <si>
    <t>1.5.10</t>
  </si>
  <si>
    <t>1.5.11</t>
  </si>
  <si>
    <t>1.5.12</t>
  </si>
  <si>
    <t>1.5.13</t>
  </si>
  <si>
    <t>1.6</t>
  </si>
  <si>
    <t>1.6.1</t>
  </si>
  <si>
    <t>1.6.2</t>
  </si>
  <si>
    <t>m³</t>
  </si>
  <si>
    <t>1.7</t>
  </si>
  <si>
    <t>1.7.1</t>
  </si>
  <si>
    <t>unid.</t>
  </si>
  <si>
    <t>1.7.2</t>
  </si>
  <si>
    <t>1.7.3</t>
  </si>
  <si>
    <t>1.7.4</t>
  </si>
  <si>
    <t>1.7.5</t>
  </si>
  <si>
    <t>1.7.6</t>
  </si>
  <si>
    <t>2.0</t>
  </si>
  <si>
    <t>ÁREA DE PROTEÇÃO; RESERVATÓRIO ELEVADO E DISTRIBUIÇÃO LOCAL DE ÁGUA FRIA.</t>
  </si>
  <si>
    <t>2.1</t>
  </si>
  <si>
    <t>2.1.1</t>
  </si>
  <si>
    <t>2.1.2</t>
  </si>
  <si>
    <t>2.2</t>
  </si>
  <si>
    <t>2.2.1</t>
  </si>
  <si>
    <t>2.3</t>
  </si>
  <si>
    <t>2.3.1</t>
  </si>
  <si>
    <t>2.4</t>
  </si>
  <si>
    <t>2.4.1</t>
  </si>
  <si>
    <t>2.5</t>
  </si>
  <si>
    <t>2.5.1</t>
  </si>
  <si>
    <t>2.5.2</t>
  </si>
  <si>
    <t>2.5.3</t>
  </si>
  <si>
    <t>2.5.4</t>
  </si>
  <si>
    <t>2.6</t>
  </si>
  <si>
    <t>2.6.1</t>
  </si>
  <si>
    <t>PONTO DE ILUMINAÇÃO RESIDENCIAL INCLUINDO INTERRUPTOR SIMPLES CONJUGADO COM PARALELO, CAIXA ELÉTRICA, ELETRODUTO, CABO, RASGO, QUEBRA E CHUMBAMENTO (EXCLUINDO LUMINÁRIA E LÂMPADA). AF_01/2016</t>
  </si>
  <si>
    <t>2.6.2</t>
  </si>
  <si>
    <t>2.6.3</t>
  </si>
  <si>
    <t>2.7</t>
  </si>
  <si>
    <t>2.7.1</t>
  </si>
  <si>
    <t>PONTO DE CONSUMO TERMINAL DE ÁGUA FRIA (SUBRAMAL) COM TUBULAÇÃO DE PVC, DN 25 mm, INSTALADO EM RAMAL DE ÁGUA, INCLUSOS RASGO E CHUMBAMENTO EM ALVENARIA. AF_12/2014</t>
  </si>
  <si>
    <t>2.7.2</t>
  </si>
  <si>
    <t>2.7.3</t>
  </si>
  <si>
    <t>2.7.4</t>
  </si>
  <si>
    <t>2.7.5</t>
  </si>
  <si>
    <t>2.7.6</t>
  </si>
  <si>
    <t>2.7.7</t>
  </si>
  <si>
    <t>2.7.8</t>
  </si>
  <si>
    <t>2.7.9</t>
  </si>
  <si>
    <t>2.7.10</t>
  </si>
  <si>
    <t>2.7.11</t>
  </si>
  <si>
    <t>Joelho/Cotovelo 90º PVC SRM - 25mm X 1/2" (LH)</t>
  </si>
  <si>
    <t>2.7.12</t>
  </si>
  <si>
    <t>Tê em PVC - SRM - 25mm x 1/2" (LH)</t>
  </si>
  <si>
    <t>2.7.13</t>
  </si>
  <si>
    <t>Tê em PVC - JS - 25mm-LH</t>
  </si>
  <si>
    <t>2.7.14</t>
  </si>
  <si>
    <t>Torneira plastica de 1/2"</t>
  </si>
  <si>
    <t>2.7.15</t>
  </si>
  <si>
    <t>2.7.16</t>
  </si>
  <si>
    <t>2.7.17</t>
  </si>
  <si>
    <t>Caixa em alvenaria de  40x40x50cm c/ tpo. concreto</t>
  </si>
  <si>
    <t>2.7.18</t>
  </si>
  <si>
    <t>Caixa em alvenaria de  60x60x80cm c/ tpo. concreto</t>
  </si>
  <si>
    <t>2.8</t>
  </si>
  <si>
    <t>2.8.1</t>
  </si>
  <si>
    <t>2.9</t>
  </si>
  <si>
    <t>ESTRUTURA EM MADEIRA PARA O RESERVATÓRIO ELEVADO</t>
  </si>
  <si>
    <t>*</t>
  </si>
  <si>
    <t>2.9.1</t>
  </si>
  <si>
    <t>2.9.2</t>
  </si>
  <si>
    <t>2.9.3</t>
  </si>
  <si>
    <t>2.9.4</t>
  </si>
  <si>
    <t>2.9.5</t>
  </si>
  <si>
    <t>2.9.6</t>
  </si>
  <si>
    <t>2.9.7</t>
  </si>
  <si>
    <t>2.9.8</t>
  </si>
  <si>
    <t>2.9.9</t>
  </si>
  <si>
    <t>2.9.10</t>
  </si>
  <si>
    <t>2.9.11</t>
  </si>
  <si>
    <t>2.9.12</t>
  </si>
  <si>
    <t>2.9.13</t>
  </si>
  <si>
    <t>Prego 17x27</t>
  </si>
  <si>
    <t>kg</t>
  </si>
  <si>
    <t>2.9.14</t>
  </si>
  <si>
    <t>Prego 19x36</t>
  </si>
  <si>
    <t>2.10</t>
  </si>
  <si>
    <t>ESQUADRIAS:</t>
  </si>
  <si>
    <t>2.10.1</t>
  </si>
  <si>
    <t>2.11</t>
  </si>
  <si>
    <t>PINTURA:</t>
  </si>
  <si>
    <t>2.11.1</t>
  </si>
  <si>
    <t>2.11.2</t>
  </si>
  <si>
    <t>2.11.3</t>
  </si>
  <si>
    <t>2.12</t>
  </si>
  <si>
    <t>DIVERSOS:</t>
  </si>
  <si>
    <t>2.12.1</t>
  </si>
  <si>
    <t>2.12.2</t>
  </si>
  <si>
    <t>2.12.3</t>
  </si>
  <si>
    <t>ESCADA TIPO MARINHEIRO EM TUBO ACO GALVANIZADO 1 1/2" 5 DEGRAUS</t>
  </si>
  <si>
    <t>Reservatório em Fibra de Vidro - Capac.  10.000 litros</t>
  </si>
  <si>
    <t>CUSTO TOTAL</t>
  </si>
  <si>
    <t>M²</t>
  </si>
  <si>
    <t>REVESTIMENTO:</t>
  </si>
  <si>
    <t>PAVIMENTAÇÃO:</t>
  </si>
  <si>
    <t>ELETRODUTO RÍGIDO ROSCÁVEL, PVC, DN 50 MM (1 1/2") - FORNECIMENTO E INSTALAÇÃO. AF_12/2015.</t>
  </si>
  <si>
    <t xml:space="preserve">    SINAPI    93008</t>
  </si>
  <si>
    <t>POSTE ACO CONICO CONTINUO CURVO SIMPLES SEM BASE C/JANELA 9M (INSPECAO) - FORNECIMENTO E INSTALACAO.</t>
  </si>
  <si>
    <t>Escavação manual ate 1.50m de profundidade.</t>
  </si>
  <si>
    <t>LASTRO COM PREPARO DE FUNDO, LARGURA MAIOR OU IGUAL A 1,5 M, COM CAMADA DE BRITA, LANÇAMENTO MANUAL, EM LOCAL COM NÍVEL BAIXO DE INTERFERÊNCIA. AF_06/2016. (Área Interna do Terreno do Reservatório).</t>
  </si>
  <si>
    <t>CONCRETO CICLOPICO FCK=10MPA 30% PEDRA DE MAO INCLUSIVE LANCAMENTO.</t>
  </si>
  <si>
    <t xml:space="preserve">CONCRETO ARMADO FCK=20MPA C/ FORMA MAD. BRANCA </t>
  </si>
  <si>
    <t xml:space="preserve">Alvenaria tijolo de barro a cutelo. </t>
  </si>
  <si>
    <t>Emboço com argamassa 1:6:Adit. Plast.</t>
  </si>
  <si>
    <t>Chapisco de cimento e areia no traço 1:3</t>
  </si>
  <si>
    <t>Reboco com argamassa 1:6:Adit. Plast.</t>
  </si>
  <si>
    <t>Revestimento Cerâmico Padrão Médio</t>
  </si>
  <si>
    <t>DISJUNTOR TERMOMAGNETICO MONOPOLAR PADRAO NEMA (AMERICANO) 10 A 30A 240V, FORNECIMENTO E INSTALACAO.</t>
  </si>
  <si>
    <t>Centro de distribuição p/ 03 disjuntores (s/ barramento).</t>
  </si>
  <si>
    <t>Isolador roldana 72x72</t>
  </si>
  <si>
    <t>REGISTRO DE ESFERA, PVC, SOLDÁVEL, DN 60 MM, INSTALADO EM RESERVAÇÃODE ÁGUA DE EDIFICAÇÃO QUE POSSUA RESERVATÓRIO DE FIBRA/FIBROCIMENTOFORNECIMENTO E INSTALAÇÃO. AF_06/2016.</t>
  </si>
  <si>
    <t>CURVA 90 GRAUS, PVC, SOLDÁVEL, DN 60MM, INSTALADO EM PRUMADA DE ÁGUA - FORNECIMENTO E INSTALAÇÃO. AF_12/2014.</t>
  </si>
  <si>
    <t>CURVA 90 GRAUS, PVC, SOLDÁVEL, DN 50MM, INSTALADO EM PRUMADA DE ÁGUA - FORNECIMENTO E INSTALAÇÃO. AF_12/2014.</t>
  </si>
  <si>
    <t>TUBO, PVC, SOLDÁVEL, DN 60MM, INSTALADO EM PRUMADA DE ÁGUA - FORNECIMENTO E INSTALAÇÃO. AF_12/2014.</t>
  </si>
  <si>
    <t>JOELHO 90 GRAUS, PVC, SOLDÁVEL, DN 60MM, INSTALADO EM PRUMADA DE ÁGUA- FORNECIMENTO E INSTALAÇÃO. AF_12/2014.</t>
  </si>
  <si>
    <t>TUBO, PVC, SOLDÁVEL, DN 50MM, INSTALADO EM PRUMADA DE ÁGUA - FORNECIMENTO E INSTALAÇÃO. AF_12/2014.</t>
  </si>
  <si>
    <t>LUVA DE REDUÇÃO, PVC, SOLDÁVEL, DN 50MM X 25MM, INSTALADO EM PRUMADA DE ÁGUA FORNECIMENTO E INSTALAÇÃO. AF_12/2014.</t>
  </si>
  <si>
    <t>LUVA DE REDUÇÃO, PVC, SOLDÁVEL, DN 60MM X 50MM, INSTALADO EM PRUMADA DE ÁGUA - FORNECIMENTO E INSTALAÇÃO. AF_12/2014.</t>
  </si>
  <si>
    <t>TUBO, PVC, SOLDÁVEL, DN 25MM, INSTALADO EM PRUMADA DE ÁGUA - FORNECIMENTO E INSTALAÇÃO. AF_12/2014.</t>
  </si>
  <si>
    <t>CURVA 90 GRAUS, PVC, SOLDÁVEL, DN 25MM, INSTALADO EM RAMAL OU SUB-RAMAL DE ÁGUA - FORNECIMENTO E INSTALAÇÃO. AF_12/2014.</t>
  </si>
  <si>
    <t>JOELHO 90 GRAUS, PVC, SOLDÁVEL, DN 25MM, INSTALADO EM PRUMADA DE ÁGUA - FORNECIMENTO E INSTALAÇÃO. AF_12/2014</t>
  </si>
  <si>
    <t>Esteio em Madeira -&gt; (0,25m x 0,25m x 7,00m) - Fonecimento e Execução.</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</si>
  <si>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</si>
  <si>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</si>
  <si>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</si>
  <si>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</si>
  <si>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</si>
  <si>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</si>
  <si>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</si>
  <si>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</si>
  <si>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Barra de Parafuso Ø 3/8'de 100m (0,25m x 48unid.) - Fonecimento e Execução.</t>
  </si>
  <si>
    <t>Arruela Ø 3/8' (48unid x 2unid.) - Fonecimento e Execução.</t>
  </si>
  <si>
    <t>APLICAÇÃO MANUAL DE TINTA LÁTEX ACRÍLICA EM PAREDE EXTERNAS,DUAS DEMÃOS. AF_11/2016</t>
  </si>
  <si>
    <t>PINTURA ESMALTE ACETINADO EM MADEIRA, DUAS DEMAOS.</t>
  </si>
  <si>
    <t>PINTURA COM TINTA PROTETORA ACABAMENTO GRAFITE ESMALTE SOBRE SUPERFICIE METALICA, 2 DEMAOS.</t>
  </si>
  <si>
    <t>CERCA COM MOUROES DE CONCRETO, RETO, 15X15CM, ESPACAMENTO DE 3M, CRAVADOS 0,5M, ESCORAS DE 10X10CM NOS CANTOS, COM 12 FIOS DE ARAME DE ACO OVALADO 15X17.</t>
  </si>
  <si>
    <t>MOTOBOMBA LEÃO 5CV 4R8PB-18 350/38</t>
  </si>
  <si>
    <t>TUBO GEO. 150x4mt,  Ø6" LUPERPLAS.</t>
  </si>
  <si>
    <t>TUBO ROSCAVEL 1.1/2 LUPERPLAS</t>
  </si>
  <si>
    <t>CORDA BRANCA TRANÇADA 12MM</t>
  </si>
  <si>
    <t>FITA AUTO FUSÃO 10M</t>
  </si>
  <si>
    <t>FITA VEDA ROSCA 18X50mts</t>
  </si>
  <si>
    <t>SEDOP       171044</t>
  </si>
  <si>
    <t>SINAPI          92894</t>
  </si>
  <si>
    <t>SEDOP       171263</t>
  </si>
  <si>
    <t>NIPLE, EM FERRO GALVANIZADO, DN 40 (1 1/2"), CONEXÃO ROSQUEADA, INSTALADO EM REDE DE ALIMENTAÇÃO PARA HIDRANTE - FORNECIMENTO E INSTALAÇÃO. AF_12/2015</t>
  </si>
  <si>
    <t>SINAPI    92373</t>
  </si>
  <si>
    <t>VÁLVULA DE RETENÇÃO HORIZONTAL Ø 40MM (1.1/2") - FORNECIMENTO E INSTALAÇÃO.</t>
  </si>
  <si>
    <t>SINAPI    73795/011</t>
  </si>
  <si>
    <t>REGISTRO DE GAVETA BRUTO, LATÃO, ROSCÁVEL, 1 1/2, INSTALADO EM RESERVAÇÃO DE ÁGUA DE EDIFICAÇÃO QUE POSSUA RESERVATÓRIO DE FIBRA/   FIBROCIMENTO FORNECIMENTO E INSTALAÇÃO. AF_06/2016.</t>
  </si>
  <si>
    <t>SINAPI    94497</t>
  </si>
  <si>
    <t>DISJUNTOR BIPOLAR TIPO DIN, CORRENTE NOMINAL DE 20A - FORNECIMENTO E INSTALAÇÃO. AF_04/2016</t>
  </si>
  <si>
    <t>SINAPI    93662</t>
  </si>
  <si>
    <t>Centro de distribuição p/ 06 disjuntores (s/ barramento).</t>
  </si>
  <si>
    <t>SEDOP       170884</t>
  </si>
  <si>
    <t>FILTRO GEO STANDER 150X4MT - LUPERI</t>
  </si>
  <si>
    <t>FORNECIMENTO E LANCAMENTO DE BRITA N. 4"</t>
  </si>
  <si>
    <t>SINAPI    6514</t>
  </si>
  <si>
    <t>SEDOP    030010</t>
  </si>
  <si>
    <t>1.1.4</t>
  </si>
  <si>
    <t>2.6.4</t>
  </si>
  <si>
    <t>SEDOP     171175</t>
  </si>
  <si>
    <t>SEDOP     170866</t>
  </si>
  <si>
    <t>SINAPI    74130/001</t>
  </si>
  <si>
    <t xml:space="preserve"> SINAPI    93128</t>
  </si>
  <si>
    <t>SEDOP    110644</t>
  </si>
  <si>
    <t>SEDOP    110763</t>
  </si>
  <si>
    <t>SEDOP    110762</t>
  </si>
  <si>
    <t xml:space="preserve">  SEDOP    60046</t>
  </si>
  <si>
    <t>SINAPI    73361</t>
  </si>
  <si>
    <t>SEDOP     180352</t>
  </si>
  <si>
    <t>SEDOP     180413</t>
  </si>
  <si>
    <t>SINAPI      89481</t>
  </si>
  <si>
    <t>SINAPI     89364</t>
  </si>
  <si>
    <t>SEDOP     190230</t>
  </si>
  <si>
    <t xml:space="preserve">SINAPI     89446 </t>
  </si>
  <si>
    <t>SINAPI     89605</t>
  </si>
  <si>
    <t>SINAPI     89579</t>
  </si>
  <si>
    <t>SINAPI     89505</t>
  </si>
  <si>
    <t xml:space="preserve">SINAPI     89450 </t>
  </si>
  <si>
    <t xml:space="preserve"> SEDOP     180220</t>
  </si>
  <si>
    <t xml:space="preserve"> SEDOP     180434</t>
  </si>
  <si>
    <t xml:space="preserve"> SEDOP     181401</t>
  </si>
  <si>
    <t>SINAPI    94493</t>
  </si>
  <si>
    <t>SINAPI    89957</t>
  </si>
  <si>
    <t>INSTALAÇÕES HIDROSANITÁRIA                             DO RESERVATÓRIO</t>
  </si>
  <si>
    <t>2.7.19</t>
  </si>
  <si>
    <t>SEDOP     180838</t>
  </si>
  <si>
    <t>UNITÁRIO    SEM  BDI</t>
  </si>
  <si>
    <t>UNITÁRIO    COM BDI</t>
  </si>
  <si>
    <t>SINAPI    74163/001</t>
  </si>
  <si>
    <t>SEDOP     010004</t>
  </si>
  <si>
    <t>SINAPI    72872</t>
  </si>
  <si>
    <t>SINAPI    74163/002</t>
  </si>
  <si>
    <t>SINAPI    73769/001</t>
  </si>
  <si>
    <t>SINAPI    94107</t>
  </si>
  <si>
    <t>SEDOP    050729</t>
  </si>
  <si>
    <t>SEDOP    110143</t>
  </si>
  <si>
    <t>SINAPI     89507</t>
  </si>
  <si>
    <t xml:space="preserve">  SINAPI     89503</t>
  </si>
  <si>
    <t>SINAPI     89449</t>
  </si>
  <si>
    <t>SEDOP     090068</t>
  </si>
  <si>
    <t>SINAPI    95626</t>
  </si>
  <si>
    <t>SINAPI    73739/001</t>
  </si>
  <si>
    <t>SINAPI    73794/001</t>
  </si>
  <si>
    <t>SINAPI    74143/001</t>
  </si>
  <si>
    <t>SINAPI    74194/001</t>
  </si>
  <si>
    <t>*COTAÇÃO LOCAL</t>
  </si>
  <si>
    <t>Porca Sextavada Ø 3/8' (48unid x 2unid.) - Fonecimento e Execução.</t>
  </si>
  <si>
    <t>CRONOGRAMA FÍSICO - FINACEIRO DE CUSTO</t>
  </si>
  <si>
    <t>CRONOGRAMA FISICO FINANCEIRO</t>
  </si>
  <si>
    <t>DISCRIMINAÇÃO</t>
  </si>
  <si>
    <t>UNIDADE</t>
  </si>
  <si>
    <t>QUANTIDADE</t>
  </si>
  <si>
    <t>VALÔR UNITÁRIO</t>
  </si>
  <si>
    <t>CONTRATO p/ 03 MÊSES</t>
  </si>
  <si>
    <t>30 DIAS</t>
  </si>
  <si>
    <t>60 DIAS</t>
  </si>
  <si>
    <t>90 DIAS</t>
  </si>
  <si>
    <t>-</t>
  </si>
  <si>
    <t>ESTRUTURA:</t>
  </si>
  <si>
    <t>PAREDES E PAINÉIS:</t>
  </si>
  <si>
    <t>TOTAL SIMPLES R$</t>
  </si>
  <si>
    <t>TOTAL ACUMULADO R$</t>
  </si>
  <si>
    <t>Percentual Simples %</t>
  </si>
  <si>
    <t>Percentual Acumulado %</t>
  </si>
  <si>
    <t>Perfuração de poço com perfuratriz à percussão (com diâmetro DN10")</t>
  </si>
  <si>
    <t>INSTALAÇÕES ELÉTRICA DO RESEVATÓRIO E PROTEÇÃO.</t>
  </si>
  <si>
    <t>FERRAGENS:</t>
  </si>
  <si>
    <t>MADEIRA:</t>
  </si>
  <si>
    <t>INFRAESTRUTURA:</t>
  </si>
  <si>
    <t>MOVIMENTO DE TERRA:</t>
  </si>
  <si>
    <t>FORNECIMENTO E INSTALAÇÃO ELÉTRICAS DA BOMBA:</t>
  </si>
  <si>
    <t>FORNECIMENTO E INSTALAÇÃO DE FILTROS:</t>
  </si>
  <si>
    <t>ALARGAMENTO DO FURO:</t>
  </si>
  <si>
    <t>PERFURAÇÃO EM ROCHA:</t>
  </si>
  <si>
    <t>SERVIÇOS PRELIMINARES:</t>
  </si>
  <si>
    <t>Portão de ferro 1/2" c/ ferragens (incl. pint. anti-corrosiva). (1,00x2,00)m x 1unid.</t>
  </si>
  <si>
    <t>ASSENTAMENTO DE TAMPAO DE FERRO FUNDIDO 600 MM - Tampa para poço Artesiano com furo Central de 1 1/2"</t>
  </si>
  <si>
    <t>SINAPI    73607</t>
  </si>
  <si>
    <t>PERFURAÇÃO DE 80 METROS LINEARES EM POÇO ARTESIANO COM DIÂMETRO DE 6"</t>
  </si>
  <si>
    <t>Item</t>
  </si>
  <si>
    <t>Descrição</t>
  </si>
  <si>
    <t>Unid.</t>
  </si>
  <si>
    <t>Quant.</t>
  </si>
  <si>
    <t>Valor Unitário      da Média Proporcional         sem BDI</t>
  </si>
  <si>
    <t>Valor Unitário      da Média Proporcional, incluindo 35% da Mão de Obra e sem BDI</t>
  </si>
  <si>
    <t>CÓDIGO DE REFERÊNCIA</t>
  </si>
  <si>
    <t>Código</t>
  </si>
  <si>
    <t>Valor     Unitário        sem BDI</t>
  </si>
  <si>
    <t>Valor     Unitário         sem BDI</t>
  </si>
  <si>
    <t>METRO</t>
  </si>
  <si>
    <t>Barra de Parafuso Ø 3/8'de Fonecimento e Execução.</t>
  </si>
  <si>
    <t>Porca Sextavada Ø 3/8'                   Fonecimento e Execução.</t>
  </si>
  <si>
    <t>Arruela Ø 3/8'                                Fonecimento e Execução.</t>
  </si>
  <si>
    <t>CONSTRUÇÃO DA ESTRUTURA DE SUSTENTAÇÃO DO RESERVATÓRIO ELEVADO</t>
  </si>
  <si>
    <t>Valor Unitário      da Média Proporcional         sem Mão de Obra e sem BDI</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</si>
  <si>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</si>
  <si>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</si>
  <si>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</si>
  <si>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</si>
  <si>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</si>
  <si>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</si>
  <si>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</si>
  <si>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</si>
  <si>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COTAÇÃO DE CUSTO UNITÁRIO DAS LOJAS DE MATERIAL DE CONSTRUÇÃO LOCAL</t>
  </si>
  <si>
    <t>Esteio em Madeira -&gt;                        (0,25m x 0,25m x 7,00m) - Fonecimento e Execução.</t>
  </si>
  <si>
    <t>Valor Unitário        sem BDI</t>
  </si>
  <si>
    <t>Valor Unitário         sem BDI</t>
  </si>
  <si>
    <t>TUBO GEO. 150x4mt,  Ø6".</t>
  </si>
  <si>
    <t>TUBO ROSCAVEL 1.1/2.</t>
  </si>
  <si>
    <t>Luva F°G° de 1 1/2" (IE)</t>
  </si>
  <si>
    <t>UNIÃO, EM FERRO GALVANIZADO, DN 40 (1 1/2"), CONEXÃO ROSQUEADA, INSTALADO EM REDE DE ALIMENTAÇÃO - FORNECIMENTO E INSTALAÇÃO. AF_12/2015</t>
  </si>
  <si>
    <t>Curva 90° F°G° 1 1/2" (IE)</t>
  </si>
  <si>
    <t xml:space="preserve">VALOR DA OBRA:                   </t>
  </si>
  <si>
    <t>LOCACAO CONVENCIONAL DE OBRA, UTILIZANDO GABARITO DE TÁBUAS CORRIDAS PONTALETADAS A CADA 2,00M - 2 UTILIZAÇÕES.</t>
  </si>
  <si>
    <t>SINAPI    99059</t>
  </si>
  <si>
    <t>PISO CIMENTADO, TRAÇO 1:3 (CIMENTO E AREIA), ACABAMENTO LISO, ESPESSURA 3,0 CM, PREPARO MECÂNICO DA ARGAMASSA. AF_06/2018</t>
  </si>
  <si>
    <t>SINAPI      98680</t>
  </si>
  <si>
    <t>Limpeza geral e entrega da obra</t>
  </si>
  <si>
    <t>SEDOP 270220</t>
  </si>
  <si>
    <t>HASTE DE ATERRAMENTO 5/8 PARA SPDA - FORNECIMENTO E INSTALAÇÃO.</t>
  </si>
  <si>
    <t>SINAPI    96985</t>
  </si>
  <si>
    <r>
      <rPr>
        <b/>
        <sz val="11"/>
        <color indexed="8"/>
        <rFont val="Courier New"/>
        <family val="3"/>
      </rPr>
      <t xml:space="preserve">PROPRIETÁRIO: </t>
    </r>
    <r>
      <rPr>
        <sz val="10"/>
        <color indexed="8"/>
        <rFont val="Courier New"/>
        <family val="3"/>
      </rPr>
      <t>MUNICÍPIO DE ITAITUBA</t>
    </r>
  </si>
  <si>
    <t>MATERIAL</t>
  </si>
  <si>
    <t xml:space="preserve">FONTE </t>
  </si>
  <si>
    <t>COEFICENTE</t>
  </si>
  <si>
    <t>PREÇO UNITÁRIO</t>
  </si>
  <si>
    <t>SEDOP</t>
  </si>
  <si>
    <t>H</t>
  </si>
  <si>
    <t>O00006</t>
  </si>
  <si>
    <t>KG</t>
  </si>
  <si>
    <t>D00281</t>
  </si>
  <si>
    <t>TOTAL C/ ENCARGOS S/ BDI</t>
  </si>
  <si>
    <t>M³</t>
  </si>
  <si>
    <t>O00004</t>
  </si>
  <si>
    <t>UND</t>
  </si>
  <si>
    <t>O00001</t>
  </si>
  <si>
    <t>L</t>
  </si>
  <si>
    <t>SINAPI</t>
  </si>
  <si>
    <t>M</t>
  </si>
  <si>
    <t>PEDREIRO COM ENCARGOS COMPLEMENTARES</t>
  </si>
  <si>
    <t>SERVENTE COM ENCARGOS COMPLEMENTARES</t>
  </si>
  <si>
    <t>Escavação manual ate 1.50m de profundidade</t>
  </si>
  <si>
    <t>D00080</t>
  </si>
  <si>
    <t>D00079</t>
  </si>
  <si>
    <t>90447</t>
  </si>
  <si>
    <t>RASGO EM ALVENARIA PARA ELETRODUTOS COM DIAMETROS MENORES OU IGUAIS A 40 MM. AF_05/2015</t>
  </si>
  <si>
    <t>2,2000000</t>
  </si>
  <si>
    <t>90456</t>
  </si>
  <si>
    <t>QUEBRA EM ALVENARIA PARA INSTALAÇÃO DE CAIXA DE TOMADA (4X4 OU 4X2). AF_05/2015</t>
  </si>
  <si>
    <t>UN</t>
  </si>
  <si>
    <t>1,0000000</t>
  </si>
  <si>
    <t>90466</t>
  </si>
  <si>
    <t>CHUMBAMENTO LINEAR EM ALVENARIA PARA RAMAIS/DISTRIBUIÇÃO COM DIÂMETROS MENORES OU IGUAIS A 40 MM. AF_05/2015</t>
  </si>
  <si>
    <t>91842</t>
  </si>
  <si>
    <t>ELETRODUTO FLEXÍVEL CORRUGADO, PVC, DN 20 MM (1/2"), PARA CIRCUITOS TERMINAIS, INSTALADO EM LAJE - FORNECIMENTO E INSTALAÇÃO. AF_12/2015</t>
  </si>
  <si>
    <t>2,0000000</t>
  </si>
  <si>
    <t>91852</t>
  </si>
  <si>
    <t>ELETRODUTO FLEXÍVEL CORRUGADO, PVC, DN 20 MM (1/2"), PARA CIRCUITOS TERMINAIS, INSTALADO EM PAREDE - FORNECIMENTO E INSTALAÇÃO. AF_12/2015</t>
  </si>
  <si>
    <t>91937</t>
  </si>
  <si>
    <t>CAIXA OCTOGONAL 3" X 3", PVC, INSTALADA EM LAJE - FORNECIMENTO E INSTALAÇÃO. AF_12/2015</t>
  </si>
  <si>
    <t>0,3750000</t>
  </si>
  <si>
    <t>91940</t>
  </si>
  <si>
    <t>CAIXA RETANGULAR 4" X 2" MÉDIA (1,30 M DO PISO), PVC, INSTALADA EM PAREDE - FORNECIMENTO E INSTALAÇÃO. AF_12/2015</t>
  </si>
  <si>
    <t>88247</t>
  </si>
  <si>
    <t>AUXILIAR DE ELETRICISTA COM ENCARGOS COMPLEMENTARES</t>
  </si>
  <si>
    <t>88264</t>
  </si>
  <si>
    <t>ELETRICISTA COM ENCARGOS COMPLEMENTARES</t>
  </si>
  <si>
    <t>O00010</t>
  </si>
  <si>
    <t>O00007</t>
  </si>
  <si>
    <t>Lastro de concreto magro c/ seixo</t>
  </si>
  <si>
    <t>Concreto armado Fck=15 MPA c/forma mad. branca</t>
  </si>
  <si>
    <t>Alvenaria tijolo de barro a singelo</t>
  </si>
  <si>
    <t>Cimentado liso e=2cm traço 1:3</t>
  </si>
  <si>
    <t>E00568</t>
  </si>
  <si>
    <t>Servente</t>
  </si>
  <si>
    <t>DZ</t>
  </si>
  <si>
    <t>0,5600000</t>
  </si>
  <si>
    <t>88309</t>
  </si>
  <si>
    <t>88316</t>
  </si>
  <si>
    <t>GL</t>
  </si>
  <si>
    <t>D00082</t>
  </si>
  <si>
    <t>Prego 2"x11</t>
  </si>
  <si>
    <t>5824</t>
  </si>
  <si>
    <t>CAMINHÃO TOCO, PBT 16.000 KG, CARGA ÚTIL MÁX. 10.685 KG, DIST. ENTRE EIXOS 4,8 M, POTÊNCIA 189 CV, INCLUSIVE CARROCERIA FIXA ABERTA DE MADEIRA P/ TRANSPORTE GERAL DE CARGA SECA, DIMEN. APROX. 2,5 X 7,00 X 0,50 M - CHP DIURNO. AF_06/2014</t>
  </si>
  <si>
    <t>88322</t>
  </si>
  <si>
    <t>TÉCNICO DE SONDAGEM COM ENCARGOS COMPLEMENTARES</t>
  </si>
  <si>
    <t>8,0000000</t>
  </si>
  <si>
    <t>4,0000000</t>
  </si>
  <si>
    <t>CHP</t>
  </si>
  <si>
    <t>4417</t>
  </si>
  <si>
    <t>SARRAFO DE MADEIRA NAO APARELHADA *2,5 X 7* CM, MACARANDUBA, ANGELIM OU EQUIVALENTE DA REGIAO</t>
  </si>
  <si>
    <t>4433</t>
  </si>
  <si>
    <t>PECA DE MADEIRA NAO APARELHADA *7,5 X 7,5* CM (3 X 3 ") MACARANDUBA, ANGELIM OU EQUIVALENTE DA REGIAO</t>
  </si>
  <si>
    <t>5068</t>
  </si>
  <si>
    <t>PREGO DE ACO POLIDO COM CABECA 17 X 21 (2 X 11)</t>
  </si>
  <si>
    <t>7356</t>
  </si>
  <si>
    <t>TINTA ACRILICA PREMIUM, COR BRANCO FOSCO</t>
  </si>
  <si>
    <t>10567</t>
  </si>
  <si>
    <t>TABUA DE MADEIRA NAO APARELHADA *2,5 X 23* CM (1 x 9 ") PINUS, MISTA OU EQUIVALENTE DA REGIAO</t>
  </si>
  <si>
    <t>88239</t>
  </si>
  <si>
    <t>AJUDANTE DE CARPINTEIRO COM ENCARGOS COMPLEMENTARES</t>
  </si>
  <si>
    <t>88262</t>
  </si>
  <si>
    <t>CARPINTEIRO DE FORMAS COM ENCARGOS COMPLEMENTARES</t>
  </si>
  <si>
    <t>91692</t>
  </si>
  <si>
    <t>SERRA CIRCULAR DE BANCADA COM MOTOR ELÉTRICO POTÊNCIA DE 5HP, COM COIFA PARA DISCO 10" - CHP DIURNO. AF_08/2015</t>
  </si>
  <si>
    <t>91693</t>
  </si>
  <si>
    <t>SERRA CIRCULAR DE BANCADA COM MOTOR ELÉTRICO POTÊNCIA DE 5HP, COM COIFA PARA DISCO 10" - CHI DIURNO. AF_08/2015</t>
  </si>
  <si>
    <t>94974</t>
  </si>
  <si>
    <t>CONCRETO MAGRO PARA LASTRO, TRAÇO 1:4,5:4,5 (CIMENTO/ AREIA MÉDIA/ BRITA 1)  - PREPARO MANUAL. AF_07/2016</t>
  </si>
  <si>
    <t>99062</t>
  </si>
  <si>
    <t>MARCAÇÃO DE PONTOS EM GABARITO OU CAVALETE. AF_10/2018</t>
  </si>
  <si>
    <t>CHI</t>
  </si>
  <si>
    <t>M3</t>
  </si>
  <si>
    <t>0,7445000</t>
  </si>
  <si>
    <t>0,4125000</t>
  </si>
  <si>
    <t>0,1110000</t>
  </si>
  <si>
    <t>0,0256000</t>
  </si>
  <si>
    <t>0,5500000</t>
  </si>
  <si>
    <t>5,97</t>
  </si>
  <si>
    <t>0,3563000</t>
  </si>
  <si>
    <t>0,7125000</t>
  </si>
  <si>
    <t>0,0039000</t>
  </si>
  <si>
    <t>0,0168000</t>
  </si>
  <si>
    <t>0,0046000</t>
  </si>
  <si>
    <t>1,5000000</t>
  </si>
  <si>
    <t>D00019</t>
  </si>
  <si>
    <t>P00016</t>
  </si>
  <si>
    <t>D00034</t>
  </si>
  <si>
    <t>Régua 3"x1" 4 m apar.</t>
  </si>
  <si>
    <t>Fundo antioxido cromato de zinco</t>
  </si>
  <si>
    <t>Pernamanca 3" x 2" 4 m - madeira branca</t>
  </si>
  <si>
    <t>Chapa de fo go no 26 (1,00x2,00m)</t>
  </si>
  <si>
    <t>4780</t>
  </si>
  <si>
    <t>LOCACAO DE PERFURATRIZ PNEUMATICA DE PESO MEDIO, * 24 * KG, PARA ROCHA</t>
  </si>
  <si>
    <t>88241</t>
  </si>
  <si>
    <t>AJUDANTE DE OPERAÇÃO EM GERAL COM ENCARGOS COMPLEMENTARES</t>
  </si>
  <si>
    <t>88292</t>
  </si>
  <si>
    <t>OPERADOR DE COMPRESSOR OU COMPRESSORISTA COM ENCARGOS COMPLEMENTARES</t>
  </si>
  <si>
    <t>88297</t>
  </si>
  <si>
    <t>OPERADOR DE MÁQUINAS E EQUIPAMENTOS COM ENCARGOS COMPLEMENTARES</t>
  </si>
  <si>
    <t>90972</t>
  </si>
  <si>
    <t>COMPRESSOR DE AR REBOCAVEL, VAZÃO 250 PCM, PRESSAO DE TRABALHO 102 PSI, MOTOR A DIESEL POTÊNCIA 81 CV - CHP DIURNO. AF_06/2015</t>
  </si>
  <si>
    <t>0,3600000</t>
  </si>
  <si>
    <t>2,92</t>
  </si>
  <si>
    <t>0,7200000</t>
  </si>
  <si>
    <t>4778</t>
  </si>
  <si>
    <t>LOCACAO DE PERFURATRIZ PNEUMATICA DE PESO MEDIO, * 18 * KG, PARA ROCHA</t>
  </si>
  <si>
    <t>1,4000000</t>
  </si>
  <si>
    <t>2,70</t>
  </si>
  <si>
    <t>2,8000000</t>
  </si>
  <si>
    <t>1.4.1. 74163/001 -Perfuração de poço com perfuratriz (com diâmetro DN 10 ")- m</t>
  </si>
  <si>
    <t>1.5.7. 171044 - Luva F°G° de 1 1/2" (IE)- und</t>
  </si>
  <si>
    <t>3148</t>
  </si>
  <si>
    <t>FITA VEDA ROSCA EM ROLOS DE 18 MM X 50 M (L X C)</t>
  </si>
  <si>
    <t>7307</t>
  </si>
  <si>
    <t>FUNDO ANTICORROSIVO PARA METAIS FERROSOS (ZARCAO)</t>
  </si>
  <si>
    <t>9884</t>
  </si>
  <si>
    <t>UNIAO DE FERRO GALVANIZADO, COM ROSCA BSP, COM ASSENTO PLANO, DE 1 1/2"</t>
  </si>
  <si>
    <t>88248</t>
  </si>
  <si>
    <t>AUXILIAR DE ENCANADOR OU BOMBEIRO HIDRÁULICO COM ENCARGOS COMPLEMENTARES</t>
  </si>
  <si>
    <t>88267</t>
  </si>
  <si>
    <t>ENCANADOR OU BOMBEIRO HIDRÁULICO COM ENCARGOS COMPLEMENTARES</t>
  </si>
  <si>
    <t>0,0190000</t>
  </si>
  <si>
    <t>0,0050000</t>
  </si>
  <si>
    <t>0,5820000</t>
  </si>
  <si>
    <t>1.5.8. 92894 - UNIÃO, EM FERRO GALVANIZADO, DN 40 (1 1/2"), CONEXÃO ROSQUEADA, INSTALADO EM REDE DE ALIMENTAÇÃO - FORNECIMENTO E INSTALAÇÃO. AF_12/2015. - UND</t>
  </si>
  <si>
    <t>1.5.9. 171263 - Curva 90° F°G° 1 1/2" (IE). - UND</t>
  </si>
  <si>
    <t xml:space="preserve">O00007 </t>
  </si>
  <si>
    <t>E00523</t>
  </si>
  <si>
    <t>Curva 90° p/ elet F°G° 2 1/2" (IE)</t>
  </si>
  <si>
    <t>1.5.10. 92373 - NIPLE, EM FERRO GALVANIZADO, DN 40 (1 1/2"), CONEXÃO ROSQUEADA, INSTALADO EM REDE DE ALIMENTAÇÃO PARA HIDRANTE - FORNECIMENTO E INSTALAÇÃO - UND</t>
  </si>
  <si>
    <t>4209</t>
  </si>
  <si>
    <t>NIPLE DE FERRO GALVANIZADO, COM ROSCA BSP, DE 1 1/2"</t>
  </si>
  <si>
    <t>VALVULA DE RETENCAO HORIZONTAL, DE BRONZE (PN-25), 1 1/2", 400 PSI, TAMPA DE PORCA DE UNIAO, EXTREMIDADES COM ROSCA</t>
  </si>
  <si>
    <t>0,0400000</t>
  </si>
  <si>
    <t>0,7000000</t>
  </si>
  <si>
    <t>1.5.12. 94497 -REGISTRO DE GAVETA BRUTO, LATÃO, ROSCÁVEL, 1 1/2, INSTALADO EM RESERVAÇÃO DE ÁGUA DE EDIFICAÇÃO QUE POSSUA RESERVATÓRIO DE FIBRA/   FIBROCIMENTO FORNECIMENTO E INSTALAÇÃO - UND</t>
  </si>
  <si>
    <t>6010</t>
  </si>
  <si>
    <t>REGISTRO GAVETA BRUTO EM LATAO FORJADO, BITOLA 1 1/2 " (REF 1509)</t>
  </si>
  <si>
    <t>0,7890000</t>
  </si>
  <si>
    <t>370</t>
  </si>
  <si>
    <t>AREIA MEDIA - POSTO JAZIDA/FORNECEDOR (RETIRADO NA JAZIDA, SEM TRANSPORTE)</t>
  </si>
  <si>
    <t>1379</t>
  </si>
  <si>
    <t>CIMENTO PORTLAND COMPOSTO CP II-32</t>
  </si>
  <si>
    <t>0,67</t>
  </si>
  <si>
    <t>4723</t>
  </si>
  <si>
    <t>PEDRA BRITADA N. 4 (50 A 76 MM) POSTO PEDREIRA/FORNECEDOR, SEM FRETE</t>
  </si>
  <si>
    <t>1,0500000</t>
  </si>
  <si>
    <t>1.7.1. 73769/1 - POSTE ACO CONICO CONTINUO CURVO SIMPLES SEM BASE C/JANELA 9M (INSPECAO) - FORNECIMENTO E INSTALACAO.- UND</t>
  </si>
  <si>
    <t>14162</t>
  </si>
  <si>
    <t>POSTE CONICO CONTINUO EM ACO GALVANIZADO, CURVO, BRACO SIMPLES, FLANGEADO,  H = 9 M, DIAMETRO INFERIOR = *135* MM</t>
  </si>
  <si>
    <t>7,0000000</t>
  </si>
  <si>
    <t>OO00010</t>
  </si>
  <si>
    <t xml:space="preserve"> Cabo multiplex 3x #10mm²</t>
  </si>
  <si>
    <t>1.7.3. 93662 - DISJUNTOR BIPOLAR TIPO DIN, CORRENTE NOMINAL DE 20A - FORNECIMENTO E INSTALAÇÃO. AF_04/2016- M</t>
  </si>
  <si>
    <t>1571</t>
  </si>
  <si>
    <t>TERMINAL A COMPRESSAO EM COBRE ESTANHADO PARA CABO 4 MM2, 1 FURO E 1 COMPRESSAO, PARA PARAFUSO DE FIXACAO M5</t>
  </si>
  <si>
    <t>34616</t>
  </si>
  <si>
    <t>DISJUNTOR TIPO DIN/IEC, BIPOLAR DE 6 ATE 32A</t>
  </si>
  <si>
    <t>0,1330000</t>
  </si>
  <si>
    <t>1.7.4. 170884 - Centro de distribuição p/ 06 disjuntores (s/ barramento).- UND</t>
  </si>
  <si>
    <t>E00451</t>
  </si>
  <si>
    <t xml:space="preserve">Centro de distribuição p/ 06 disjuntores (s/ barram) </t>
  </si>
  <si>
    <t>2680</t>
  </si>
  <si>
    <t>ELETRODUTO DE PVC RIGIDO ROSCAVEL DE 1 1/2 ", SEM LUVA</t>
  </si>
  <si>
    <t>1,1000000</t>
  </si>
  <si>
    <t>0,1120000</t>
  </si>
  <si>
    <t>1.7.6. 96985 - HASTE DE ATERRAMENTO 5/8 PARA SPDA - FORNECIMENTO E INSTALAÇÃO.- UND</t>
  </si>
  <si>
    <t>3379</t>
  </si>
  <si>
    <t>HASTE DE ATERRAMENTO EM ACO COM 3,00 M DE COMPRIMENTO E DN = 5/8", REVESTIDA COM BAIXA CAMADA DE COBRE, SEM CONECTOR</t>
  </si>
  <si>
    <t>0,2531000</t>
  </si>
  <si>
    <t>0,1400000</t>
  </si>
  <si>
    <t>1.7.5. 93008 - ELETRODUTO RÍGIDO ROSCÁVEL, PVC, DN 50 MM (1 1/2") - FORNECIMENTO E INSTALAÇÃO. .- M</t>
  </si>
  <si>
    <t>2.1.1. 030010 -Escavação manual ate 1.50m de profundidade.- M³</t>
  </si>
  <si>
    <t>2.1.1. 94107 -LASTRO COM PREPARO DE FUNDO, LARGURA MAIOR OU IGUAL A 1,5 M, COM CAMADA DE BRITA, LANÇAMENTO MANUAL, EM LOCAL COM NÍVEL BAIXO DE INTERFERÊNCIA. AF_06/2016. (Área Interna do Terreno do Reservatório).- M³</t>
  </si>
  <si>
    <t>4720</t>
  </si>
  <si>
    <t>PEDRA BRITADA N. 0, OU PEDRISCO (4,8 A 9,5 MM) POSTO PEDREIRA/FORNECEDOR, SEM FRETE</t>
  </si>
  <si>
    <t>COMPACTADOR DE SOLOS DE PERCUSSÃO (SOQUETE) COM MOTOR A GASOLINA 4 TEMPOS, POTÊNCIA 4 CV - CHP DIURNO. AF_08/2015</t>
  </si>
  <si>
    <t>COMPACTADOR DE SOLOS DE PERCUSSÃO (SOQUETE) COM MOTOR A GASOLINA 4 TEMPOS, POTÊNCIA 4 CV - CHI DIURNO. AF_08/2015</t>
  </si>
  <si>
    <t>2,1540000</t>
  </si>
  <si>
    <t>3,2300000</t>
  </si>
  <si>
    <t>0,0320000</t>
  </si>
  <si>
    <t>0,0300000</t>
  </si>
  <si>
    <t>2.2.1. 73361 -CONCRETO CICLOPICO FCK=10MPA 30% PEDRA DE MAO INCLUSIVE LANCAMENTO.- M³</t>
  </si>
  <si>
    <t>4730</t>
  </si>
  <si>
    <t>PEDRA DE MAO OU PEDRA RACHAO PARA ARRIMO/FUNDACAO (POSTO PEDREIRA/FORNECEDOR, SEM FRETE)</t>
  </si>
  <si>
    <t>90586</t>
  </si>
  <si>
    <t>VIBRADOR DE IMERSÃO, DIÂMETRO DE PONTEIRA 45MM, MOTOR ELÉTRICO TRIFÁSICO POTÊNCIA DE 2 CV - CHP DIURNO. AF_06/2015</t>
  </si>
  <si>
    <t>90587</t>
  </si>
  <si>
    <t>VIBRADOR DE IMERSÃO, DIÂMETRO DE PONTEIRA 45MM, MOTOR ELÉTRICO TRIFÁSICO POTÊNCIA DE 2 CV - CHI DIURNO. AF_06/2015</t>
  </si>
  <si>
    <t>94962</t>
  </si>
  <si>
    <t>CONCRETO MAGRO PARA LASTRO, TRAÇO 1:4,5:4,5 (CIMENTO/ AREIA MÉDIA/ BRITA 1)  - PREPARO MECÂNICO COM BETONEIRA 400 L. AF_07/2016</t>
  </si>
  <si>
    <t>0,5400000</t>
  </si>
  <si>
    <t>0,4690000</t>
  </si>
  <si>
    <t>8,4210000</t>
  </si>
  <si>
    <t>0,29</t>
  </si>
  <si>
    <t>2.3.1. 50729 -CONCRETO ARMADO FCK=20MPA C/ FORMA MAD. BRANCA - M³</t>
  </si>
  <si>
    <t>FORMA C/ MADEIRA BRANCA</t>
  </si>
  <si>
    <t>DESFORMA</t>
  </si>
  <si>
    <t>ARMAÇÃO P/ CONCRETO</t>
  </si>
  <si>
    <t>CONCRETO C/ SEIXO FCK= 20 MPA (INCL. PREPARO E LANÇAMENTO)</t>
  </si>
  <si>
    <t>M2</t>
  </si>
  <si>
    <t>2.4.1. 60046 -Alvenaria tijolo de barro a cutelo. - M²</t>
  </si>
  <si>
    <t>D00036</t>
  </si>
  <si>
    <t>Tijolo de barro 14x19x9</t>
  </si>
  <si>
    <t>Argamassa de cimento,areia e adit. plast. 1:6</t>
  </si>
  <si>
    <t>2.5.1. 110143 -Chapisco de cimento e areia no traço 1:3- M²</t>
  </si>
  <si>
    <t>Argamassa de cimento e areia no traço 1:3</t>
  </si>
  <si>
    <t>2.5.2. 110762 -Emboço com argamassa 1:6:Adit. Plast.- M²</t>
  </si>
  <si>
    <t>2.5.3. 110763 -Reboco com argamassa 1:6:Adit. Plast.- M²</t>
  </si>
  <si>
    <t>2.5.4. 110644 -Revestimento Cerâmico Padrão Médio.- M²</t>
  </si>
  <si>
    <t>A00056</t>
  </si>
  <si>
    <t>ARGAMASSA AC-I</t>
  </si>
  <si>
    <t>REJUNTE (P/ CERAMICA)</t>
  </si>
  <si>
    <t>2.6.1. 93128 -PONTO DE ILUMINAÇÃO RESIDENCIAL INCLUINDO INTERRUPTOR SIMPLES CONJUGADO COM PARALELO, CAIXA ELÉTRICA, ELETRODUTO, CABO, RASGO, QUEBRA E CHUMBAMENTO (EXCLUINDO LUMINÁRIA E LÂMPADA).- UND</t>
  </si>
  <si>
    <t>91924</t>
  </si>
  <si>
    <t>CABO DE COBRE FLEXÍVEL ISOLADO, 1,5 MM², ANTI-CHAMA 450/750 V, PARA CIRCUITOS TERMINAIS - FORNECIMENTO E INSTALAÇÃO. AF_12/2015</t>
  </si>
  <si>
    <t>91953</t>
  </si>
  <si>
    <t>INTERRUPTOR SIMPLES (1 MÓDULO), 10A/250V, INCLUINDO SUPORTE E PLACA - FORNECIMENTO E INSTALAÇÃO. AF_12/2015</t>
  </si>
  <si>
    <t>8,4000000</t>
  </si>
  <si>
    <t>2370</t>
  </si>
  <si>
    <t>DISJUNTOR TIPO NEMA, MONOPOLAR 10 ATE 30A, TENSAO MAXIMA DE 240 V</t>
  </si>
  <si>
    <t>0,1250000</t>
  </si>
  <si>
    <t>2.6.3. 170866 - Centro de distribuição p/ 03 disjuntores (s/ barramento).- UND</t>
  </si>
  <si>
    <t>2.6.2. 74130/1 - DISJUNTOR TERMOMAGNETICO MONOPOLAR PADRAO NEMA (AMERICANO) 10 A 30A 240V, FORNECIMENTO E INSTALACAO.- UND</t>
  </si>
  <si>
    <t>E00633</t>
  </si>
  <si>
    <t>Centro de distribuição p/ 03 disjuntores s/ barramento</t>
  </si>
  <si>
    <t>2.6.4. 171175 - Isolador roldana 72x72.- UND</t>
  </si>
  <si>
    <t>2.7.1. 89957 - PONTO DE CONSUMO TERMINAL DE ÁGUA FRIA (SUBRAMAL) COM TUBULAÇÃO DE PVC, DN 25 mm, INSTALADO EM RAMAL DE ÁGUA, INCLUSOS RASGO E CHUMBAMENTO EM ALVENARIA. .- UND</t>
  </si>
  <si>
    <t>89356</t>
  </si>
  <si>
    <t>TUBO, PVC, SOLDÁVEL, DN 25MM, INSTALADO EM RAMAL OU SUB-RAMAL DE ÁGUA - FORNECIMENTO E INSTALAÇÃO. AF_12/2014</t>
  </si>
  <si>
    <t>89362</t>
  </si>
  <si>
    <t>JOELHO 90 GRAUS, PVC, SOLDÁVEL, DN 25MM, INSTALADO EM RAMAL OU SUB-RAMAL DE ÁGUA - FORNECIMENTO E INSTALAÇÃO. AF_12/2014</t>
  </si>
  <si>
    <t>89366</t>
  </si>
  <si>
    <t>JOELHO 90 GRAUS COM BUCHA DE LATÃO, PVC, SOLDÁVEL, DN 25MM, X 3/4 INSTALADO EM RAMAL OU SUB-RAMAL DE ÁGUA - FORNECIMENTO E INSTALAÇÃO. AF_12/2014</t>
  </si>
  <si>
    <t>89395</t>
  </si>
  <si>
    <t>TE, PVC, SOLDÁVEL, DN 25MM, INSTALADO EM RAMAL OU SUB-RAMAL DE ÁGUA - FORNECIMENTO E INSTALAÇÃO. AF_12/2014</t>
  </si>
  <si>
    <t>90443</t>
  </si>
  <si>
    <t>RASGO EM ALVENARIA PARA RAMAIS/ DISTRIBUIÇÃO COM DIAMETROS MENORES OU IGUAIS A 40 MM. AF_05/2015</t>
  </si>
  <si>
    <t>2,1400000</t>
  </si>
  <si>
    <t>1,1800000</t>
  </si>
  <si>
    <t>0,8900000</t>
  </si>
  <si>
    <t>11678</t>
  </si>
  <si>
    <t>REGISTRO DE ESFERA, PVC, COM VOLANTE, VS, SOLDAVEL, DN 60 MM, COM CORPO DIVIDIDO</t>
  </si>
  <si>
    <t>20080</t>
  </si>
  <si>
    <t>ADESIVO PLASTICO PARA PVC, FRASCO COM 175 GR</t>
  </si>
  <si>
    <t>20083</t>
  </si>
  <si>
    <t>SOLUCAO LIMPADORA PARA PVC, FRASCO COM 1000 CM3</t>
  </si>
  <si>
    <t>38383</t>
  </si>
  <si>
    <t>LIXA D'AGUA EM FOLHA, GRAO 100</t>
  </si>
  <si>
    <t>0,2310000</t>
  </si>
  <si>
    <t>0,0620000</t>
  </si>
  <si>
    <t>0,0550000</t>
  </si>
  <si>
    <t>0,3680000</t>
  </si>
  <si>
    <t>2.7.3. 89507 - CURVA 90 GRAUS, PVC, SOLDÁVEL, DN 60MM, INSTALADO EM PRUMADA DE ÁGUA - FORNECIMENTO E INSTALAÇÃO.- UND</t>
  </si>
  <si>
    <t>122</t>
  </si>
  <si>
    <t>ADESIVO PLASTICO PARA PVC, FRASCO COM 850 GR</t>
  </si>
  <si>
    <t>1925</t>
  </si>
  <si>
    <t>CURVA DE PVC 90 GRAUS, SOLDAVEL, 60 MM, PARA AGUA FRIA PREDIAL (NBR 5648)</t>
  </si>
  <si>
    <t>0,0240000</t>
  </si>
  <si>
    <t>0,0280000</t>
  </si>
  <si>
    <t>0,1280000</t>
  </si>
  <si>
    <t>2.7.4. 89503 - CURVA 90 GRAUS, PVC, SOLDÁVEL, DN 50MM, INSTALADO EM PRUMADA DE ÁGUA - FORNECIMENTO E INSTALAÇÃO.- UND</t>
  </si>
  <si>
    <t>1959</t>
  </si>
  <si>
    <t>CURVA DE PVC 90 GRAUS, SOLDAVEL, 50 MM, PARA AGUA FRIA PREDIAL (NBR 5648)</t>
  </si>
  <si>
    <t>0,0180000</t>
  </si>
  <si>
    <t>0,0220000</t>
  </si>
  <si>
    <t>0,1080000</t>
  </si>
  <si>
    <t>2.7.5. 89450 - TUBO, PVC, SOLDÁVEL, DN 60MM, INSTALADO EM PRUMADA DE ÁGUA - FORNECIMENTO E INSTALAÇÃO..- M</t>
  </si>
  <si>
    <t>9873</t>
  </si>
  <si>
    <t>TUBO PVC, SOLDAVEL, DN 60 MM, AGUA FRIA (NBR-5648)</t>
  </si>
  <si>
    <t>1,0610000</t>
  </si>
  <si>
    <t>0,0110000</t>
  </si>
  <si>
    <t>0,0340000</t>
  </si>
  <si>
    <t>3539</t>
  </si>
  <si>
    <t>JOELHO PVC, SOLDAVEL, 90 GRAUS, 60 MM, PARA AGUA FRIA PREDIAL</t>
  </si>
  <si>
    <t>2.7.6. 89505 - JOELHO 90 GRAUS, PVC, SOLDÁVEL, DN 60MM, INSTALADO EM PRUMADA DE ÁGUA- FORNECIMENTO E INSTALAÇÃO.- UND</t>
  </si>
  <si>
    <t>2.7.7. 89449 - TUBO, PVC, SOLDÁVEL, DN 50MM, INSTALADO EM PRUMADA DE ÁGUA - FORNECIMENTO E INSTALAÇÃO..- M</t>
  </si>
  <si>
    <t>9875</t>
  </si>
  <si>
    <t>TUBO PVC, SOLDAVEL, DN 50 MM, PARA AGUA FRIA (NBR-5648)</t>
  </si>
  <si>
    <t>0,0100000</t>
  </si>
  <si>
    <t>0,0290000</t>
  </si>
  <si>
    <t>38023</t>
  </si>
  <si>
    <t>LUVA DE REDUCAO, PVC, SOLDAVEL, 50 X 25 MM, PARA AGUA FRIA PREDIAL</t>
  </si>
  <si>
    <t>0,0720000</t>
  </si>
  <si>
    <t>3850</t>
  </si>
  <si>
    <t>LUVA DE REDUCAO SOLDAVEL, PVC, 60 MM X 50 MM, PARA AGUA FRIA PREDIAL</t>
  </si>
  <si>
    <t>0,0850000</t>
  </si>
  <si>
    <t>2.7.10. 89446 - TUBO, PVC, SOLDÁVEL, DN 25MM, INSTALADO EM PRUMADA DE ÁGUA - FORNECIMENTO E INSTALAÇÃO.- M</t>
  </si>
  <si>
    <t>2.7.9. 89605 - LUVA DE REDUÇÃO, PVC, SOLDÁVEL, DN 60MM X 50MM, INSTALADO EM PRUMADA DE ÁGUA - FORNECIMENTO E INSTALAÇÃO.- UND</t>
  </si>
  <si>
    <t>2.7.8. 89579 - LUVA DE REDUÇÃO, PVC, SOLDÁVEL, DN 50MM X 25MM, INSTALADO EM PRUMADA DE ÁGUA FORNECIMENTO E INSTALAÇÃO.- UND</t>
  </si>
  <si>
    <t>9868</t>
  </si>
  <si>
    <t>TUBO PVC, SOLDAVEL, DN 25 MM, AGUA FRIA (NBR-5648)</t>
  </si>
  <si>
    <t>0,0160000</t>
  </si>
  <si>
    <t>2.7.11. 180220 - LUVA DE REDUÇÃO, PVC, SOLDÁVEL, DN 60MM X 50MM, INSTALADO EM PRUMADA DE ÁGUA - FORNECIMENTO E INSTALAÇÃO.- UND</t>
  </si>
  <si>
    <t>O00011</t>
  </si>
  <si>
    <t>H00348</t>
  </si>
  <si>
    <t>D00223</t>
  </si>
  <si>
    <t>D00222</t>
  </si>
  <si>
    <t>SOLUÇÃO LIMPADORA</t>
  </si>
  <si>
    <t>Adesivo p/ PVC - 75g</t>
  </si>
  <si>
    <t>TB</t>
  </si>
  <si>
    <t>2.7.12. 181401 - Tê em PVC - SRM - 25mm x 1/2" (LH).- UND</t>
  </si>
  <si>
    <t>Tê em PVC-SRM-25mm x 1/2" (LH)</t>
  </si>
  <si>
    <t>H00399</t>
  </si>
  <si>
    <t>2.7.13. 180434 - Tê em PVC - JS - 25mm-LH.- UND</t>
  </si>
  <si>
    <t>Tê em PVC-JS-25mm (LH)</t>
  </si>
  <si>
    <t>H00116</t>
  </si>
  <si>
    <t>2.7.14. 190230 - Torneira plastica de 1/2".- UND</t>
  </si>
  <si>
    <t>H00049</t>
  </si>
  <si>
    <t>H00055</t>
  </si>
  <si>
    <t>2.7.15. 89364 - CURVA 90 GRAUS, PVC, SOLDÁVEL, DN 25MM, INSTALADO EM RAMAL OU SUB-RAMAL DE ÁGUA - FORNECIMENTO E INSTALAÇÃO.- UND</t>
  </si>
  <si>
    <t>1956</t>
  </si>
  <si>
    <t>CURVA DE PVC 90 GRAUS, SOLDAVEL, 25 MM, PARA AGUA FRIA PREDIAL (NBR 5648)</t>
  </si>
  <si>
    <t>0,0070000</t>
  </si>
  <si>
    <t>0,0080000</t>
  </si>
  <si>
    <t>0,0500000</t>
  </si>
  <si>
    <t>0,1500000</t>
  </si>
  <si>
    <t>2.7.16. 89481 - JOELHO 90 GRAUS, PVC, SOLDÁVEL, DN 25MM, INSTALADO EM PRUMADA DE ÁGUA - FORNECIMENTO E INSTALAÇÃO.- UND</t>
  </si>
  <si>
    <t>3529</t>
  </si>
  <si>
    <t>JOELHO PVC, SOLDAVEL, 90 GRAUS, 25 MM, PARA AGUA FRIA PREDIAL</t>
  </si>
  <si>
    <t>0,0130000</t>
  </si>
  <si>
    <t>0,0600000</t>
  </si>
  <si>
    <t>2.7.17. 180413 - Caixa em alvenaria de  40x40x50cm c/ tpo. concreto.- UND</t>
  </si>
  <si>
    <t xml:space="preserve"> Reboco com argamassa 1:6:Adit. Plast.</t>
  </si>
  <si>
    <t>2.7.18. 180352 - Caixa em alvenaria de  60x60x80cm c/ tpo. concreto.- UND</t>
  </si>
  <si>
    <t>D00224</t>
  </si>
  <si>
    <t>H00184</t>
  </si>
  <si>
    <t>H00186</t>
  </si>
  <si>
    <t>H00185</t>
  </si>
  <si>
    <t>H00320</t>
  </si>
  <si>
    <t>Viga de peroba 6x16cm</t>
  </si>
  <si>
    <t>Flange de aco galvanizado - 20mm</t>
  </si>
  <si>
    <t>Fita de vedacao</t>
  </si>
  <si>
    <t>Flange de aco galvanizado - 50mm</t>
  </si>
  <si>
    <t>Flange de aco galvanizado - 25mm</t>
  </si>
  <si>
    <t>Reservatório em fibra de vidro cap=10.000 L</t>
  </si>
  <si>
    <t>2.7.19. 180838 - Reservatório em Fibra de Vidro - Capac.  10.000 litros.- UND</t>
  </si>
  <si>
    <t>3671</t>
  </si>
  <si>
    <t>JUNTA PLASTICA DE DILATACAO PARA PISOS, COR CINZA, 17 X 3 MM (ALTURA X ESPESSURA)</t>
  </si>
  <si>
    <t>87298</t>
  </si>
  <si>
    <t>ARGAMASSA TRAÇO 1:3 (CIMENTO E AREIA MÉDIA) PARA CONTRAPISO, PREPARO MECÂNICO COM BETONEIRA 400 L. AF_06/2014</t>
  </si>
  <si>
    <t>0,5000000</t>
  </si>
  <si>
    <t>1,6700000</t>
  </si>
  <si>
    <t>0,0431000</t>
  </si>
  <si>
    <t>0,3890000</t>
  </si>
  <si>
    <t>0,1950000</t>
  </si>
  <si>
    <t>2.8.1. 98680 - PISO CIMENTADO, TRAÇO 1:3 (CIMENTO E AREIA), ACABAMENTO LISO, ESPESSURA 3,0 CM, PREPARO MECÂNICO DA ARGAMASSA. .- M²</t>
  </si>
  <si>
    <t>2.10.1. 090068 -Portão de ferro 1/2" c/ ferragens (incl. pint. anti-corrosiva). (1,00x2,00)m x 1unid..- M²</t>
  </si>
  <si>
    <t>D00088</t>
  </si>
  <si>
    <t>Portão de ferro 1/2" c/ ferragens (incl. pint. anti-corrosiva)</t>
  </si>
  <si>
    <t>Argamassa de cimento e areia 1:6</t>
  </si>
  <si>
    <t>2.11.1. 95626 -APLICAÇÃO MANUAL DE TINTA LÁTEX ACRÍLICA EM PAREDE EXTERNAS,DUAS DEMÃOS.- M²</t>
  </si>
  <si>
    <t>88310</t>
  </si>
  <si>
    <t>PINTOR COM ENCARGOS COMPLEMENTARES</t>
  </si>
  <si>
    <t>0,2000000</t>
  </si>
  <si>
    <t>0,3440000</t>
  </si>
  <si>
    <t>0,0860000</t>
  </si>
  <si>
    <t>2.11.2. 73739/1 - PINTURA ESMALTE ACETINADO EM MADEIRA, DUAS DEMAOS.- M²</t>
  </si>
  <si>
    <t>3767</t>
  </si>
  <si>
    <t>LIXA EM FOLHA PARA PAREDE OU MADEIRA, NUMERO 120 (COR VERMELHA)</t>
  </si>
  <si>
    <t>5318</t>
  </si>
  <si>
    <t>SOLVENTE DILUENTE A BASE DE AGUARRAS</t>
  </si>
  <si>
    <t>7311</t>
  </si>
  <si>
    <t>TINTA ESMALTE SINTETICO PREMIUM ACETINADO</t>
  </si>
  <si>
    <t>0,4000000</t>
  </si>
  <si>
    <t>0,1600000</t>
  </si>
  <si>
    <t>2.11.3. 73794/1 - PINTURA COM TINTA PROTETORA ACABAMENTO GRAFITE ESMALTE SOBRE SUPERFICIE METALICA, 2 DEMAOS.- M²</t>
  </si>
  <si>
    <t>3768</t>
  </si>
  <si>
    <t>LIXA EM FOLHA PARA FERRO, NUMERO 150</t>
  </si>
  <si>
    <t>7293</t>
  </si>
  <si>
    <t>TINTA ESMALTE SINTETICO GRAFITE COM PROTECAO PARA METAIS FERROSOS</t>
  </si>
  <si>
    <t>0,3000000</t>
  </si>
  <si>
    <t>0,1200000</t>
  </si>
  <si>
    <t>0,8000000</t>
  </si>
  <si>
    <t>333</t>
  </si>
  <si>
    <t>ARAME GALVANIZADO 14 BWG, D = 2,11 MM (0,026 KG/M)</t>
  </si>
  <si>
    <t>346</t>
  </si>
  <si>
    <t>ARAME DE ACO OVALADO 15 X 17 ( 45,7 KG, 700 KGF), ROLO 1000 M</t>
  </si>
  <si>
    <t>4107</t>
  </si>
  <si>
    <t>MOURAO DE CONCRETO RETO, *10 X 10* CM, H= 2,30 M</t>
  </si>
  <si>
    <t>4111</t>
  </si>
  <si>
    <t>ESCORA PRE-MOLDADA EM CONCRETO, *10 X 10* CM, H = 2,30M</t>
  </si>
  <si>
    <t>0,1310000</t>
  </si>
  <si>
    <t>0,4200000</t>
  </si>
  <si>
    <t>0,3350000</t>
  </si>
  <si>
    <t>0,6710000</t>
  </si>
  <si>
    <t>0,0288000</t>
  </si>
  <si>
    <t>7697</t>
  </si>
  <si>
    <t>TUBO ACO GALVANIZADO COM COSTURA, CLASSE MEDIA, DN 1.1/2", E = *3,25* MM, PESO *3,61* KG/M (NBR 5580)</t>
  </si>
  <si>
    <t>88315</t>
  </si>
  <si>
    <t>SERRALHEIRO COM ENCARGOS COMPLEMENTARES</t>
  </si>
  <si>
    <t>88631</t>
  </si>
  <si>
    <t>ARGAMASSA TRAÇO 1:4 (CIMENTO E AREIA MÉDIA), PREPARO MANUAL. AF_08/2014</t>
  </si>
  <si>
    <t>3,4000000</t>
  </si>
  <si>
    <t>3,1000000</t>
  </si>
  <si>
    <t>0,0200000</t>
  </si>
  <si>
    <t>2.12.3. 270220- Limpeza geral e entrega da obra- M²</t>
  </si>
  <si>
    <r>
      <rPr>
        <b/>
        <sz val="11"/>
        <color indexed="8"/>
        <rFont val="Calibri"/>
        <family val="2"/>
        <scheme val="minor"/>
      </rPr>
      <t>LOCAL DA OBRA:</t>
    </r>
    <r>
      <rPr>
        <sz val="11"/>
        <color indexed="8"/>
        <rFont val="Calibri"/>
        <family val="2"/>
        <scheme val="minor"/>
      </rPr>
      <t xml:space="preserve">  </t>
    </r>
  </si>
  <si>
    <t>1.1.1. 72872 - MOBILIZACAO E INSTALACAO DE 01 EQUIPAMENTO DE SONDAGEM, DISTANCIA DE 10KM ATE 20KM - UND</t>
  </si>
  <si>
    <t>1.1.2. 99059 -LOCACAO CONVENCIONAL DE OBRA, UTILIZANDO GABARITO DE TÁBUAS CORRIDAS PONTALETADAS A CADA 2,00M - 2 UTILIZAÇÕES.- m</t>
  </si>
  <si>
    <t>1.1.3. 010004 -Placa da obra em chapa galvanizada. 2,00x1,20m.- m²</t>
  </si>
  <si>
    <t xml:space="preserve">OBRA: </t>
  </si>
  <si>
    <t>PERFURAÇÃO DE 80 METROS LINEARES EM SOLO E ROCHAS SEDIMENTARES, RESERVATÓRIO ELEVADO E DISTRIBUIÇÃO LOCAL DE ÁGUA FRIA</t>
  </si>
  <si>
    <t>TOMADOR:</t>
  </si>
  <si>
    <t>PREFEITURA MUNICIPAL DE ITAITUBA</t>
  </si>
  <si>
    <t>EMPREENDIMENTO:</t>
  </si>
  <si>
    <t>PROGRAMA:</t>
  </si>
  <si>
    <t>PLANO DE TRABALHO</t>
  </si>
  <si>
    <t>MODALIDADE:</t>
  </si>
  <si>
    <t xml:space="preserve">CONSTRUÇÃO </t>
  </si>
  <si>
    <t>GESTOR:</t>
  </si>
  <si>
    <t>VALMIR CLIMACO DE AGUIAR</t>
  </si>
  <si>
    <t>Cálculo do BDI                                                                                                                                                         Fórmula e parâmetros estabelecidos pelo Acórdão 2622/2013 - TCU - Plenário</t>
  </si>
  <si>
    <t>DEMONSTRATIVO BDI</t>
  </si>
  <si>
    <t>LIMITE RECOMENDADOS</t>
  </si>
  <si>
    <t>ITENS</t>
  </si>
  <si>
    <t>SIGLAS</t>
  </si>
  <si>
    <t>VALORES</t>
  </si>
  <si>
    <t>INFERIOR</t>
  </si>
  <si>
    <t>SUPERIOR</t>
  </si>
  <si>
    <t>TAXA DE RATEIO DA ADMINISTRAÇÃO CENTRAL</t>
  </si>
  <si>
    <t>AC</t>
  </si>
  <si>
    <t>TAXA DE GARANTIA DO EMPREENDIMENTO</t>
  </si>
  <si>
    <t>G</t>
  </si>
  <si>
    <t>TAXA DE SEGURO</t>
  </si>
  <si>
    <t>S</t>
  </si>
  <si>
    <t>TAXA DE RISCO</t>
  </si>
  <si>
    <t>R</t>
  </si>
  <si>
    <t>Sub-Total</t>
  </si>
  <si>
    <t>TAXA DE DESPESAS FINANCEIRAS</t>
  </si>
  <si>
    <t>DF</t>
  </si>
  <si>
    <t>TAXA DE LUCRO</t>
  </si>
  <si>
    <t>TAXA DE TRIBUTOS</t>
  </si>
  <si>
    <t>PIS (geralmente 0,65%)</t>
  </si>
  <si>
    <t>I</t>
  </si>
  <si>
    <t>VARIÁVEL</t>
  </si>
  <si>
    <t>COFINS (geralmente 3,00%)</t>
  </si>
  <si>
    <t>ISS (legislação municipal)</t>
  </si>
  <si>
    <t>CPRB (INSS)</t>
  </si>
  <si>
    <t>TAXA TOTAL DE IMPOSTO                                                         I</t>
  </si>
  <si>
    <t>BDI RESULTANTE</t>
  </si>
  <si>
    <t>Fórmula para o cálculo do B.D.I. ( benefícios e despesas indiretas )</t>
  </si>
  <si>
    <t>BDI  = ((1+AC+S+R+G)(1+DF)(1+L)/(1-I))-1</t>
  </si>
  <si>
    <t>ESTANCIA TAPAJÓS      CNPJ: 10.663.900/0001-72</t>
  </si>
  <si>
    <t>ITAITUBA MADEIRAS   CNPJ: 09.319.572/0001-02</t>
  </si>
  <si>
    <t>MADEIREIRA FLORESTA        CNPJ: 02.642.097/0001-61</t>
  </si>
  <si>
    <t>CASA DOS TUBOS &amp; CONEXÕES     CNPJ: 21.051.929/0001-10</t>
  </si>
  <si>
    <t>1.3.1. 74163/002 -  Perfuração de poço com perfuratriz à percussão (com diâmetro DN 8") - m</t>
  </si>
  <si>
    <t>2.12.2. 74194/1 - ESCADA TIPO MARINHEIRO EM TUBO ACO GALVANIZADO 1 1/2" 5 DEGRAUS.- M</t>
  </si>
  <si>
    <t>2.12.1. 74143/1 - CERCA COM MOUROES DE CONCRETO, RETO, 15X15CM, ESPACAMENTO DE 3M, CRAVADOS 0,5M, ESCORAS DE 10X10CM NOS CANTOS, COM 12 FIOS DE ARAME DE ACO OVALADO 15X17 - M</t>
  </si>
  <si>
    <t xml:space="preserve"> </t>
  </si>
  <si>
    <t>O00005</t>
  </si>
  <si>
    <t>CARPINTEIRO DE FORMAS COM ENCARGOS
COMPLEMENTARES</t>
  </si>
  <si>
    <t>Gh</t>
  </si>
  <si>
    <t>P00019</t>
  </si>
  <si>
    <t>Tinta esmalte</t>
  </si>
  <si>
    <t>1.1.4. 73859/2 -CAPINA E LIMPEZA MANUAL DE TERRENO - m²</t>
  </si>
  <si>
    <t>E00603</t>
  </si>
  <si>
    <t>Luva p/ elet. F°G° de 1 1/2" (IE)</t>
  </si>
  <si>
    <t>1.5.11. 99622 - VÁLVULA DE RETENÇÃO HORIZONTAL Ø 40MM (1.1/2") - FORNECIMENTO E INSTALAÇÃO. - UND</t>
  </si>
  <si>
    <t>1.6.2. 6514 - FORNECIMENTO E LANCAMENTO DE BRITA N. 4" - m³</t>
  </si>
  <si>
    <t xml:space="preserve">M3 </t>
  </si>
  <si>
    <t>2.7.2. 94493 - REGISTRO DE ESFERA, PVC, SOLDÁVEL, DN 60 MM, INSTALADO EM RESERVAÇÃO DE ÁGUA DE EDIFICAÇÃO QUE POSSUA RESERVATÓRIO DE FIBRA/FIBROCIMENTO FORNECIMENTO E INSTALAÇÃO. AF_06/2016 - UND</t>
  </si>
  <si>
    <t>Solução limpadora</t>
  </si>
  <si>
    <t xml:space="preserve">Torneira p/jardim em PVC de 1/2" </t>
  </si>
  <si>
    <t>1.5.13. 73607 -ASSENTAMENTO DE TAMPAO DE FERRO FUNDIDO 600 MM - Tampa para poço Artesiano com furo Central de 1 1/2"- UND</t>
  </si>
  <si>
    <t>SEDOP     170940</t>
  </si>
  <si>
    <t>Cabo multiplex 4 x 16mm²</t>
  </si>
  <si>
    <t>1.7.2. 170940 - Cabo multiplex 4 x 16mm²- M</t>
  </si>
  <si>
    <t>E00420</t>
  </si>
  <si>
    <t>FEIRÃO DA CONSTRUÇÃO     CNPJ: 111.111.111-11</t>
  </si>
  <si>
    <t>E.M.CORREIA DE AGUIAR EIRELI         CNPJ: 33.662.337/0001-13</t>
  </si>
  <si>
    <t xml:space="preserve">     TABELA                         SINAPI/PA - 08/2019 SEDOP/PA - 04/2019</t>
  </si>
  <si>
    <t xml:space="preserve"> TABELA                                                      SINAPI/PA - 08/2019 e SEDOP/PA - 04/2019                                       COM DESONERAÇÃO</t>
  </si>
  <si>
    <t>SINAPI    73859/2</t>
  </si>
  <si>
    <t>VALOR C/ LEI DE ENCARGOS:          H: 89,42%                                    OU M: 49,63%</t>
  </si>
  <si>
    <t>1.2.1. 74163/001 -Perfuração de poço com perfuratriz (com diâmetro DN 10 ") - m</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</si>
  <si>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</si>
  <si>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</si>
  <si>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</si>
  <si>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</si>
  <si>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</si>
  <si>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</si>
  <si>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</si>
  <si>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</si>
  <si>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</si>
  <si>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</si>
  <si>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</si>
  <si>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</si>
  <si>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</si>
  <si>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</si>
  <si>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 xml:space="preserve">                    </t>
  </si>
  <si>
    <t>VALOR C/ LEI DE ENCARGOS:                H: 89,42%  OU             M: 49,63%</t>
  </si>
  <si>
    <t>VALOR C/ LEI DE ENCARGOS:                  H: 89,42%  OU              M: 49,63%</t>
  </si>
  <si>
    <t>VALOR C/ LEI DE ENCARGOS:                    H: 89,42% OU                 M: 49,63%</t>
  </si>
  <si>
    <t>COMUNIDADE SÃO FRANCISCO</t>
  </si>
  <si>
    <r>
      <rPr>
        <b/>
        <sz val="11"/>
        <color indexed="8"/>
        <rFont val="Courier New"/>
        <family val="3"/>
      </rPr>
      <t xml:space="preserve">OBRA: </t>
    </r>
    <r>
      <rPr>
        <sz val="10"/>
        <color indexed="8"/>
        <rFont val="Courier New"/>
        <family val="3"/>
      </rPr>
      <t>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NA COMUNIDADE SÃO FRANCISCO, LOCALIZADOS NO MUNICÍPIO DE ITAITUBA, ESTADO DO PARÁ.</t>
    </r>
  </si>
  <si>
    <t>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NA COMUNIDADE SÃO FRANCISCO, LOCALIZADO NO MUNICÍPIO DE ITAITUBA, ESTADO DO PARÁ.</t>
  </si>
  <si>
    <t>Data:     30/09/2.019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</si>
</sst>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8" formatCode="&quot;R$&quot;#,##0.00;[Red]\-&quot;R$&quot;#,##0.00"/>
    <numFmt numFmtId="43" formatCode="_-* #,##0.00_-;\-* #,##0.00_-;_-* &quot;-&quot;??_-;_-@_-"/>
    <numFmt numFmtId="164" formatCode="&quot;R$&quot;\ #,##0.00;\-&quot;R$&quot;\ #,##0.00"/>
    <numFmt numFmtId="165" formatCode="_-&quot;R$&quot;\ * #,##0.00_-;\-&quot;R$&quot;\ * #,##0.00_-;_-&quot;R$&quot;\ * &quot;-&quot;??_-;_-@_-"/>
    <numFmt numFmtId="166" formatCode="0.0000"/>
    <numFmt numFmtId="167" formatCode="#,##0.0000"/>
    <numFmt numFmtId="168" formatCode="#,##0.0"/>
    <numFmt numFmtId="169" formatCode="0.000000000000000"/>
    <numFmt numFmtId="170" formatCode="#,##0.00000000000"/>
    <numFmt numFmtId="171" formatCode="&quot;R$&quot;\ #,##0.00"/>
    <numFmt numFmtId="172" formatCode="_(* #,##0.00_);_(* \(#,##0.00\);_(* &quot;-&quot;??_);_(@_)"/>
    <numFmt numFmtId="173" formatCode="_([$€-2]* #,##0.00_);_([$€-2]* \(#,##0.00\);_([$€-2]* &quot;-&quot;??_)"/>
    <numFmt numFmtId="174" formatCode="_-* #,##0.00_-;\-* #,##0.00_-;_-* \-??_-;_-@_-"/>
    <numFmt numFmtId="175" formatCode="0.00000"/>
    <numFmt numFmtId="176" formatCode="0.000000"/>
    <numFmt numFmtId="177" formatCode="_(&quot;R$ &quot;* #,##0.00_);_(&quot;R$ &quot;* \(#,##0.00\);_(&quot;R$ &quot;* &quot;-&quot;??_);_(@_)"/>
    <numFmt numFmtId="178" formatCode="#,##0.00\ ;\-#,##0.00\ ;&quot; -&quot;#\ ;@\ "/>
    <numFmt numFmtId="179" formatCode="_-&quot;R$ &quot;* #,##0.00_-;&quot;-R$ &quot;* #,##0.00_-;_-&quot;R$ &quot;* \-??_-;_-@_-"/>
    <numFmt numFmtId="180" formatCode="0.000"/>
    <numFmt numFmtId="181" formatCode="0.0000000"/>
  </numFmts>
  <fonts count="70">
    <font>
      <sz val="11"/>
      <color theme="1"/>
      <name val="Calibri"/>
      <family val="2"/>
      <scheme val="minor"/>
    </font>
    <font>
      <sz val="11"/>
      <color theme="1"/>
      <name val="Calibri"/>
      <family val="2"/>
      <scheme val="minor"/>
    </font>
    <font>
      <sz val="11"/>
      <color indexed="8"/>
      <name val="Courier New"/>
      <family val="3"/>
    </font>
    <font>
      <b/>
      <sz val="11"/>
      <color indexed="8"/>
      <name val="Courier New"/>
      <family val="3"/>
    </font>
    <font>
      <sz val="10"/>
      <color indexed="8"/>
      <name val="Courier New"/>
      <family val="3"/>
    </font>
    <font>
      <sz val="11"/>
      <color indexed="8"/>
      <name val="Calibri"/>
      <family val="2"/>
      <scheme val="minor"/>
    </font>
    <font>
      <b/>
      <sz val="11"/>
      <color indexed="8"/>
      <name val="Calibri"/>
      <family val="2"/>
      <scheme val="minor"/>
    </font>
    <font>
      <sz val="10"/>
      <color indexed="8"/>
      <name val="Calibri"/>
      <family val="2"/>
      <scheme val="minor"/>
    </font>
    <font>
      <b/>
      <sz val="10"/>
      <name val="Arial"/>
      <family val="2"/>
    </font>
    <font>
      <b/>
      <sz val="10"/>
      <color indexed="8"/>
      <name val="Calibri"/>
      <family val="2"/>
      <scheme val="minor"/>
    </font>
    <font>
      <sz val="10"/>
      <name val="Calibri"/>
      <family val="2"/>
      <scheme val="minor"/>
    </font>
    <font>
      <sz val="10"/>
      <name val="Arial"/>
      <family val="2"/>
    </font>
    <font>
      <sz val="10"/>
      <color theme="1"/>
      <name val="Calibri"/>
      <family val="2"/>
      <scheme val="minor"/>
    </font>
    <font>
      <b/>
      <sz val="10"/>
      <color theme="1"/>
      <name val="Calibri"/>
      <family val="2"/>
      <scheme val="minor"/>
    </font>
    <font>
      <b/>
      <sz val="10"/>
      <name val="Calibri"/>
      <family val="2"/>
      <scheme val="minor"/>
    </font>
    <font>
      <sz val="10"/>
      <name val="Courier New"/>
      <family val="3"/>
    </font>
    <font>
      <b/>
      <sz val="12"/>
      <name val="Courier New"/>
      <family val="3"/>
    </font>
    <font>
      <b/>
      <sz val="10"/>
      <name val="Courier New"/>
      <family val="3"/>
    </font>
    <font>
      <b/>
      <sz val="11"/>
      <name val="Courier New"/>
      <family val="3"/>
    </font>
    <font>
      <sz val="10"/>
      <color theme="1"/>
      <name val="Courier New"/>
      <family val="3"/>
    </font>
    <font>
      <b/>
      <sz val="14"/>
      <name val="Courier New"/>
      <family val="3"/>
    </font>
    <font>
      <b/>
      <sz val="8"/>
      <name val="Courier New"/>
      <family val="3"/>
    </font>
    <font>
      <b/>
      <sz val="16"/>
      <name val="Courier New"/>
      <family val="3"/>
    </font>
    <font>
      <b/>
      <sz val="9"/>
      <name val="Courier New"/>
      <family val="3"/>
    </font>
    <font>
      <b/>
      <sz val="11"/>
      <name val="Calibri"/>
      <family val="2"/>
      <scheme val="minor"/>
    </font>
    <font>
      <b/>
      <sz val="10"/>
      <name val="Arial Black"/>
      <family val="2"/>
    </font>
    <font>
      <sz val="16"/>
      <color theme="1"/>
      <name val="Calibri"/>
      <family val="2"/>
      <scheme val="minor"/>
    </font>
    <font>
      <b/>
      <sz val="12"/>
      <color theme="1"/>
      <name val="Calibri"/>
      <family val="2"/>
      <scheme val="minor"/>
    </font>
    <font>
      <b/>
      <sz val="11"/>
      <color theme="1"/>
      <name val="Arial Black"/>
      <family val="2"/>
    </font>
    <font>
      <b/>
      <sz val="10"/>
      <color theme="1"/>
      <name val="Arial Black"/>
      <family val="2"/>
    </font>
    <font>
      <b/>
      <sz val="11"/>
      <color theme="1"/>
      <name val="Calibri"/>
      <family val="2"/>
      <scheme val="minor"/>
    </font>
    <font>
      <b/>
      <sz val="10"/>
      <color indexed="8"/>
      <name val="Courier New"/>
      <family val="3"/>
    </font>
    <font>
      <sz val="11"/>
      <color indexed="8"/>
      <name val="Calibri"/>
      <family val="2"/>
    </font>
    <font>
      <sz val="11"/>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rgb="FF000000"/>
      <name val="Calibri"/>
      <family val="2"/>
    </font>
    <font>
      <u/>
      <sz val="11"/>
      <color theme="10"/>
      <name val="Calibri"/>
      <family val="2"/>
      <scheme val="minor"/>
    </font>
    <font>
      <sz val="10"/>
      <name val="Berlin Sans FB Demi"/>
      <family val="2"/>
    </font>
    <font>
      <sz val="9"/>
      <color theme="1"/>
      <name val="Calibri"/>
      <family val="2"/>
      <scheme val="minor"/>
    </font>
    <font>
      <b/>
      <sz val="12"/>
      <name val="Bodoni MT"/>
      <family val="1"/>
    </font>
    <font>
      <b/>
      <sz val="16"/>
      <name val="Arabic Typesetting"/>
      <family val="4"/>
    </font>
    <font>
      <b/>
      <sz val="11"/>
      <name val="Arabic Typesetting"/>
      <family val="4"/>
    </font>
    <font>
      <b/>
      <sz val="11"/>
      <name val="Andalus"/>
      <family val="1"/>
    </font>
    <font>
      <sz val="11"/>
      <name val="Andalus"/>
      <family val="1"/>
    </font>
    <font>
      <sz val="10"/>
      <name val="Calibri"/>
      <family val="2"/>
    </font>
    <font>
      <sz val="12"/>
      <name val="Andalus"/>
      <family val="1"/>
    </font>
    <font>
      <sz val="8"/>
      <name val="Calibri"/>
      <family val="2"/>
    </font>
    <font>
      <b/>
      <sz val="8"/>
      <name val="Calibri"/>
      <family val="2"/>
    </font>
    <font>
      <b/>
      <sz val="12"/>
      <name val="Andalus"/>
      <family val="1"/>
    </font>
    <font>
      <b/>
      <sz val="11"/>
      <name val="Batang"/>
      <family val="1"/>
    </font>
    <font>
      <sz val="11"/>
      <color rgb="FFFF0000"/>
      <name val="Calibri"/>
      <family val="2"/>
      <scheme val="minor"/>
    </font>
  </fonts>
  <fills count="3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31"/>
        <bgColor indexed="22"/>
      </patternFill>
    </fill>
    <fill>
      <patternFill patternType="solid">
        <fgColor indexed="41"/>
        <bgColor indexed="26"/>
      </patternFill>
    </fill>
    <fill>
      <patternFill patternType="solid">
        <fgColor indexed="45"/>
        <bgColor indexed="29"/>
      </patternFill>
    </fill>
    <fill>
      <patternFill patternType="solid">
        <fgColor indexed="47"/>
        <bgColor indexed="31"/>
      </patternFill>
    </fill>
    <fill>
      <patternFill patternType="solid">
        <fgColor indexed="42"/>
        <bgColor indexed="27"/>
      </patternFill>
    </fill>
    <fill>
      <patternFill patternType="solid">
        <fgColor indexed="43"/>
        <bgColor indexed="26"/>
      </patternFill>
    </fill>
    <fill>
      <patternFill patternType="solid">
        <fgColor indexed="46"/>
        <bgColor indexed="24"/>
      </patternFill>
    </fill>
    <fill>
      <patternFill patternType="solid">
        <fgColor indexed="27"/>
        <bgColor indexed="41"/>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31"/>
        <bgColor indexed="41"/>
      </patternFill>
    </fill>
    <fill>
      <patternFill patternType="solid">
        <fgColor indexed="29"/>
        <bgColor indexed="45"/>
      </patternFill>
    </fill>
    <fill>
      <patternFill patternType="solid">
        <fgColor indexed="11"/>
        <bgColor indexed="49"/>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49"/>
        <bgColor indexed="40"/>
      </patternFill>
    </fill>
    <fill>
      <patternFill patternType="solid">
        <fgColor indexed="20"/>
        <bgColor indexed="36"/>
      </patternFill>
    </fill>
    <fill>
      <patternFill patternType="solid">
        <fgColor indexed="22"/>
        <bgColor indexed="31"/>
      </patternFill>
    </fill>
    <fill>
      <patternFill patternType="solid">
        <fgColor indexed="52"/>
        <bgColor indexed="51"/>
      </patternFill>
    </fill>
    <fill>
      <patternFill patternType="solid">
        <fgColor indexed="26"/>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8"/>
      </patternFill>
    </fill>
    <fill>
      <patternFill patternType="solid">
        <fgColor indexed="42"/>
        <bgColor indexed="64"/>
      </patternFill>
    </fill>
    <fill>
      <patternFill patternType="solid">
        <fgColor rgb="FFFFFF00"/>
        <bgColor indexed="64"/>
      </patternFill>
    </fill>
    <fill>
      <patternFill patternType="solid">
        <fgColor rgb="FFFF0000"/>
        <bgColor indexed="64"/>
      </patternFill>
    </fill>
  </fills>
  <borders count="280">
    <border>
      <left/>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theme="1"/>
      </left>
      <right/>
      <top style="double">
        <color indexed="18"/>
      </top>
      <bottom style="double">
        <color indexed="18"/>
      </bottom>
      <diagonal/>
    </border>
    <border>
      <left/>
      <right/>
      <top style="double">
        <color indexed="18"/>
      </top>
      <bottom style="double">
        <color indexed="18"/>
      </bottom>
      <diagonal/>
    </border>
    <border>
      <left style="double">
        <color indexed="18"/>
      </left>
      <right style="double">
        <color theme="1"/>
      </right>
      <top style="double">
        <color indexed="18"/>
      </top>
      <bottom style="double">
        <color indexed="18"/>
      </bottom>
      <diagonal/>
    </border>
    <border>
      <left style="double">
        <color theme="1"/>
      </left>
      <right/>
      <top style="double">
        <color indexed="18"/>
      </top>
      <bottom/>
      <diagonal/>
    </border>
    <border>
      <left/>
      <right/>
      <top style="double">
        <color indexed="18"/>
      </top>
      <bottom/>
      <diagonal/>
    </border>
    <border>
      <left style="double">
        <color theme="1"/>
      </left>
      <right/>
      <top/>
      <bottom style="double">
        <color indexed="64"/>
      </bottom>
      <diagonal/>
    </border>
    <border>
      <left/>
      <right/>
      <top/>
      <bottom style="double">
        <color indexed="64"/>
      </bottom>
      <diagonal/>
    </border>
    <border>
      <left style="double">
        <color indexed="18"/>
      </left>
      <right style="double">
        <color theme="1"/>
      </right>
      <top style="double">
        <color indexed="18"/>
      </top>
      <bottom style="double">
        <color indexed="64"/>
      </bottom>
      <diagonal/>
    </border>
    <border>
      <left style="double">
        <color theme="1"/>
      </left>
      <right style="double">
        <color indexed="64"/>
      </right>
      <top style="double">
        <color indexed="64"/>
      </top>
      <bottom style="double">
        <color indexed="64"/>
      </bottom>
      <diagonal/>
    </border>
    <border>
      <left style="double">
        <color indexed="64"/>
      </left>
      <right style="double">
        <color theme="1"/>
      </right>
      <top style="double">
        <color indexed="64"/>
      </top>
      <bottom style="double">
        <color indexed="64"/>
      </bottom>
      <diagonal/>
    </border>
    <border>
      <left style="double">
        <color theme="1"/>
      </left>
      <right style="thin">
        <color indexed="64"/>
      </right>
      <top/>
      <bottom style="thin">
        <color indexed="64"/>
      </bottom>
      <diagonal/>
    </border>
    <border>
      <left/>
      <right style="double">
        <color theme="1"/>
      </right>
      <top/>
      <bottom style="thin">
        <color indexed="64"/>
      </bottom>
      <diagonal/>
    </border>
    <border>
      <left style="double">
        <color theme="1"/>
      </left>
      <right style="thin">
        <color indexed="64"/>
      </right>
      <top/>
      <bottom style="hair">
        <color indexed="64"/>
      </bottom>
      <diagonal/>
    </border>
    <border>
      <left style="thin">
        <color indexed="64"/>
      </left>
      <right style="double">
        <color theme="1"/>
      </right>
      <top/>
      <bottom style="hair">
        <color indexed="64"/>
      </bottom>
      <diagonal/>
    </border>
    <border>
      <left style="double">
        <color theme="1"/>
      </left>
      <right style="thin">
        <color indexed="64"/>
      </right>
      <top style="hair">
        <color indexed="64"/>
      </top>
      <bottom style="hair">
        <color indexed="64"/>
      </bottom>
      <diagonal/>
    </border>
    <border>
      <left style="thin">
        <color indexed="64"/>
      </left>
      <right style="double">
        <color theme="1"/>
      </right>
      <top style="hair">
        <color indexed="64"/>
      </top>
      <bottom style="hair">
        <color indexed="64"/>
      </bottom>
      <diagonal/>
    </border>
    <border>
      <left style="double">
        <color theme="1"/>
      </left>
      <right style="thin">
        <color indexed="64"/>
      </right>
      <top style="hair">
        <color indexed="64"/>
      </top>
      <bottom/>
      <diagonal/>
    </border>
    <border>
      <left style="thin">
        <color indexed="64"/>
      </left>
      <right style="double">
        <color theme="1"/>
      </right>
      <top style="hair">
        <color indexed="64"/>
      </top>
      <bottom/>
      <diagonal/>
    </border>
    <border>
      <left style="double">
        <color theme="1"/>
      </left>
      <right style="thin">
        <color indexed="64"/>
      </right>
      <top style="thin">
        <color indexed="18"/>
      </top>
      <bottom style="thin">
        <color indexed="64"/>
      </bottom>
      <diagonal/>
    </border>
    <border>
      <left style="thin">
        <color indexed="64"/>
      </left>
      <right style="thin">
        <color indexed="64"/>
      </right>
      <top style="thin">
        <color indexed="18"/>
      </top>
      <bottom style="thin">
        <color indexed="64"/>
      </bottom>
      <diagonal/>
    </border>
    <border>
      <left style="thin">
        <color indexed="64"/>
      </left>
      <right/>
      <top style="thin">
        <color indexed="18"/>
      </top>
      <bottom style="thin">
        <color indexed="64"/>
      </bottom>
      <diagonal/>
    </border>
    <border>
      <left/>
      <right/>
      <top style="thin">
        <color indexed="18"/>
      </top>
      <bottom style="thin">
        <color indexed="64"/>
      </bottom>
      <diagonal/>
    </border>
    <border>
      <left/>
      <right style="double">
        <color theme="1"/>
      </right>
      <top style="thin">
        <color indexed="18"/>
      </top>
      <bottom style="thin">
        <color indexed="64"/>
      </bottom>
      <diagonal/>
    </border>
    <border>
      <left style="double">
        <color theme="1"/>
      </left>
      <right style="thin">
        <color indexed="64"/>
      </right>
      <top style="hair">
        <color indexed="64"/>
      </top>
      <bottom style="double">
        <color theme="1"/>
      </bottom>
      <diagonal/>
    </border>
    <border>
      <left style="thin">
        <color indexed="64"/>
      </left>
      <right style="thin">
        <color indexed="64"/>
      </right>
      <top/>
      <bottom style="double">
        <color theme="1"/>
      </bottom>
      <diagonal/>
    </border>
    <border>
      <left style="thin">
        <color indexed="64"/>
      </left>
      <right style="thin">
        <color indexed="64"/>
      </right>
      <top style="hair">
        <color indexed="64"/>
      </top>
      <bottom style="double">
        <color theme="1"/>
      </bottom>
      <diagonal/>
    </border>
    <border>
      <left style="thin">
        <color indexed="64"/>
      </left>
      <right style="double">
        <color theme="1"/>
      </right>
      <top style="hair">
        <color indexed="64"/>
      </top>
      <bottom style="double">
        <color theme="1"/>
      </bottom>
      <diagonal/>
    </border>
    <border>
      <left style="thin">
        <color indexed="64"/>
      </left>
      <right style="double">
        <color theme="1"/>
      </right>
      <top style="thin">
        <color indexed="64"/>
      </top>
      <bottom style="hair">
        <color indexed="64"/>
      </bottom>
      <diagonal/>
    </border>
    <border>
      <left style="double">
        <color theme="1"/>
      </left>
      <right style="thin">
        <color indexed="64"/>
      </right>
      <top style="thin">
        <color indexed="64"/>
      </top>
      <bottom style="hair">
        <color indexed="64"/>
      </bottom>
      <diagonal/>
    </border>
    <border>
      <left style="double">
        <color theme="1"/>
      </left>
      <right style="thin">
        <color indexed="64"/>
      </right>
      <top style="thin">
        <color indexed="64"/>
      </top>
      <bottom style="hair">
        <color indexed="18"/>
      </bottom>
      <diagonal/>
    </border>
    <border>
      <left style="thin">
        <color indexed="64"/>
      </left>
      <right style="thin">
        <color indexed="64"/>
      </right>
      <top style="thin">
        <color indexed="64"/>
      </top>
      <bottom style="hair">
        <color indexed="18"/>
      </bottom>
      <diagonal/>
    </border>
    <border>
      <left style="thin">
        <color indexed="64"/>
      </left>
      <right style="double">
        <color theme="1"/>
      </right>
      <top style="thin">
        <color indexed="64"/>
      </top>
      <bottom style="hair">
        <color indexed="18"/>
      </bottom>
      <diagonal/>
    </border>
    <border>
      <left style="double">
        <color theme="1"/>
      </left>
      <right style="thin">
        <color indexed="64"/>
      </right>
      <top style="hair">
        <color indexed="18"/>
      </top>
      <bottom style="hair">
        <color indexed="18"/>
      </bottom>
      <diagonal/>
    </border>
    <border>
      <left style="thin">
        <color indexed="64"/>
      </left>
      <right style="thin">
        <color indexed="64"/>
      </right>
      <top style="hair">
        <color indexed="18"/>
      </top>
      <bottom style="hair">
        <color indexed="18"/>
      </bottom>
      <diagonal/>
    </border>
    <border>
      <left style="thin">
        <color indexed="64"/>
      </left>
      <right style="double">
        <color theme="1"/>
      </right>
      <top style="hair">
        <color indexed="18"/>
      </top>
      <bottom style="hair">
        <color indexed="18"/>
      </bottom>
      <diagonal/>
    </border>
    <border>
      <left style="double">
        <color theme="1"/>
      </left>
      <right style="thin">
        <color indexed="64"/>
      </right>
      <top style="thin">
        <color indexed="64"/>
      </top>
      <bottom style="thin">
        <color indexed="64"/>
      </bottom>
      <diagonal/>
    </border>
    <border>
      <left/>
      <right style="double">
        <color theme="1"/>
      </right>
      <top style="thin">
        <color indexed="64"/>
      </top>
      <bottom style="thin">
        <color indexed="64"/>
      </bottom>
      <diagonal/>
    </border>
    <border>
      <left style="double">
        <color theme="1"/>
      </left>
      <right style="thin">
        <color indexed="64"/>
      </right>
      <top style="hair">
        <color indexed="18"/>
      </top>
      <bottom style="double">
        <color theme="1"/>
      </bottom>
      <diagonal/>
    </border>
    <border>
      <left style="thin">
        <color indexed="64"/>
      </left>
      <right style="thin">
        <color indexed="64"/>
      </right>
      <top style="hair">
        <color indexed="18"/>
      </top>
      <bottom style="double">
        <color theme="1"/>
      </bottom>
      <diagonal/>
    </border>
    <border>
      <left style="thin">
        <color indexed="64"/>
      </left>
      <right style="double">
        <color theme="1"/>
      </right>
      <top style="hair">
        <color indexed="18"/>
      </top>
      <bottom style="double">
        <color theme="1"/>
      </bottom>
      <diagonal/>
    </border>
    <border>
      <left style="double">
        <color theme="1"/>
      </left>
      <right style="thin">
        <color indexed="64"/>
      </right>
      <top/>
      <bottom style="hair">
        <color indexed="18"/>
      </bottom>
      <diagonal/>
    </border>
    <border>
      <left style="double">
        <color theme="1"/>
      </left>
      <right style="thin">
        <color indexed="18"/>
      </right>
      <top style="thin">
        <color indexed="18"/>
      </top>
      <bottom style="thin">
        <color indexed="64"/>
      </bottom>
      <diagonal/>
    </border>
    <border>
      <left style="thin">
        <color indexed="18"/>
      </left>
      <right style="thin">
        <color indexed="18"/>
      </right>
      <top style="thin">
        <color indexed="18"/>
      </top>
      <bottom style="thin">
        <color indexed="64"/>
      </bottom>
      <diagonal/>
    </border>
    <border>
      <left style="thin">
        <color indexed="18"/>
      </left>
      <right style="double">
        <color theme="1"/>
      </right>
      <top style="thin">
        <color indexed="18"/>
      </top>
      <bottom style="thin">
        <color indexed="64"/>
      </bottom>
      <diagonal/>
    </border>
    <border>
      <left style="double">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style="thin">
        <color indexed="64"/>
      </left>
      <right style="double">
        <color theme="1"/>
      </right>
      <top style="hair">
        <color indexed="64"/>
      </top>
      <bottom style="hair">
        <color theme="1"/>
      </bottom>
      <diagonal/>
    </border>
    <border>
      <left style="double">
        <color theme="1"/>
      </left>
      <right style="thin">
        <color indexed="64"/>
      </right>
      <top style="hair">
        <color indexed="18"/>
      </top>
      <bottom/>
      <diagonal/>
    </border>
    <border>
      <left style="thin">
        <color indexed="64"/>
      </left>
      <right style="thin">
        <color indexed="64"/>
      </right>
      <top style="hair">
        <color indexed="18"/>
      </top>
      <bottom/>
      <diagonal/>
    </border>
    <border>
      <left style="thin">
        <color indexed="64"/>
      </left>
      <right style="double">
        <color theme="1"/>
      </right>
      <top style="hair">
        <color indexed="18"/>
      </top>
      <bottom/>
      <diagonal/>
    </border>
    <border>
      <left style="double">
        <color theme="1"/>
      </left>
      <right style="thin">
        <color indexed="64"/>
      </right>
      <top style="hair">
        <color indexed="18"/>
      </top>
      <bottom style="hair">
        <color theme="1"/>
      </bottom>
      <diagonal/>
    </border>
    <border>
      <left style="thin">
        <color indexed="64"/>
      </left>
      <right style="thin">
        <color indexed="64"/>
      </right>
      <top style="hair">
        <color indexed="18"/>
      </top>
      <bottom style="hair">
        <color theme="1"/>
      </bottom>
      <diagonal/>
    </border>
    <border>
      <left style="thin">
        <color indexed="64"/>
      </left>
      <right style="double">
        <color theme="1"/>
      </right>
      <top style="hair">
        <color indexed="18"/>
      </top>
      <bottom style="hair">
        <color theme="1"/>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theme="1"/>
      </right>
      <top/>
      <bottom style="double">
        <color indexed="64"/>
      </bottom>
      <diagonal/>
    </border>
    <border>
      <left style="double">
        <color theme="1"/>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theme="1"/>
      </right>
      <top style="double">
        <color indexed="64"/>
      </top>
      <bottom style="double">
        <color indexed="64"/>
      </bottom>
      <diagonal/>
    </border>
    <border>
      <left style="double">
        <color theme="1"/>
      </left>
      <right style="thin">
        <color indexed="64"/>
      </right>
      <top style="thin">
        <color indexed="64"/>
      </top>
      <bottom style="hair">
        <color theme="1"/>
      </bottom>
      <diagonal/>
    </border>
    <border>
      <left style="thin">
        <color indexed="64"/>
      </left>
      <right style="thin">
        <color indexed="64"/>
      </right>
      <top style="thin">
        <color indexed="64"/>
      </top>
      <bottom style="hair">
        <color theme="1"/>
      </bottom>
      <diagonal/>
    </border>
    <border>
      <left style="thin">
        <color indexed="64"/>
      </left>
      <right style="double">
        <color theme="1"/>
      </right>
      <top style="thin">
        <color indexed="64"/>
      </top>
      <bottom style="hair">
        <color theme="1"/>
      </bottom>
      <diagonal/>
    </border>
    <border>
      <left style="double">
        <color theme="1"/>
      </left>
      <right style="thin">
        <color indexed="64"/>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indexed="64"/>
      </left>
      <right style="double">
        <color theme="1"/>
      </right>
      <top style="hair">
        <color theme="1"/>
      </top>
      <bottom style="hair">
        <color theme="1"/>
      </bottom>
      <diagonal/>
    </border>
    <border>
      <left style="double">
        <color theme="1"/>
      </left>
      <right style="thin">
        <color indexed="64"/>
      </right>
      <top style="hair">
        <color theme="1"/>
      </top>
      <bottom style="thin">
        <color theme="1"/>
      </bottom>
      <diagonal/>
    </border>
    <border>
      <left style="thin">
        <color indexed="64"/>
      </left>
      <right style="thin">
        <color indexed="64"/>
      </right>
      <top style="hair">
        <color theme="1"/>
      </top>
      <bottom style="thin">
        <color theme="1"/>
      </bottom>
      <diagonal/>
    </border>
    <border>
      <left style="thin">
        <color indexed="64"/>
      </left>
      <right style="double">
        <color theme="1"/>
      </right>
      <top style="hair">
        <color theme="1"/>
      </top>
      <bottom style="thin">
        <color theme="1"/>
      </bottom>
      <diagonal/>
    </border>
    <border>
      <left style="double">
        <color theme="1"/>
      </left>
      <right style="thin">
        <color indexed="64"/>
      </right>
      <top style="hair">
        <color indexed="64"/>
      </top>
      <bottom style="thin">
        <color theme="1"/>
      </bottom>
      <diagonal/>
    </border>
    <border>
      <left style="thin">
        <color indexed="64"/>
      </left>
      <right style="thin">
        <color indexed="64"/>
      </right>
      <top style="hair">
        <color indexed="64"/>
      </top>
      <bottom style="thin">
        <color theme="1"/>
      </bottom>
      <diagonal/>
    </border>
    <border>
      <left style="thin">
        <color indexed="64"/>
      </left>
      <right style="double">
        <color theme="1"/>
      </right>
      <top style="hair">
        <color indexed="64"/>
      </top>
      <bottom style="thin">
        <color theme="1"/>
      </bottom>
      <diagonal/>
    </border>
    <border>
      <left style="double">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double">
        <color theme="1"/>
      </right>
      <top style="thin">
        <color theme="1"/>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double">
        <color theme="1"/>
      </left>
      <right style="thin">
        <color indexed="64"/>
      </right>
      <top/>
      <bottom style="hair">
        <color theme="1"/>
      </bottom>
      <diagonal/>
    </border>
    <border>
      <left style="thin">
        <color indexed="64"/>
      </left>
      <right style="thin">
        <color indexed="64"/>
      </right>
      <top/>
      <bottom style="hair">
        <color theme="1"/>
      </bottom>
      <diagonal/>
    </border>
    <border>
      <left style="thin">
        <color indexed="64"/>
      </left>
      <right style="double">
        <color theme="1"/>
      </right>
      <top/>
      <bottom style="hair">
        <color theme="1"/>
      </bottom>
      <diagonal/>
    </border>
    <border>
      <left style="double">
        <color theme="1"/>
      </left>
      <right style="thin">
        <color indexed="64"/>
      </right>
      <top style="hair">
        <color theme="1"/>
      </top>
      <bottom style="double">
        <color theme="1"/>
      </bottom>
      <diagonal/>
    </border>
    <border>
      <left style="thin">
        <color indexed="64"/>
      </left>
      <right style="thin">
        <color indexed="64"/>
      </right>
      <top style="hair">
        <color theme="1"/>
      </top>
      <bottom style="double">
        <color theme="1"/>
      </bottom>
      <diagonal/>
    </border>
    <border>
      <left style="thin">
        <color indexed="64"/>
      </left>
      <right style="double">
        <color theme="1"/>
      </right>
      <top style="hair">
        <color theme="1"/>
      </top>
      <bottom style="double">
        <color theme="1"/>
      </bottom>
      <diagonal/>
    </border>
    <border>
      <left style="double">
        <color theme="1"/>
      </left>
      <right style="thin">
        <color indexed="64"/>
      </right>
      <top style="hair">
        <color theme="1"/>
      </top>
      <bottom style="hair">
        <color indexed="18"/>
      </bottom>
      <diagonal/>
    </border>
    <border>
      <left style="thin">
        <color indexed="64"/>
      </left>
      <right style="thin">
        <color indexed="64"/>
      </right>
      <top style="hair">
        <color theme="1"/>
      </top>
      <bottom style="hair">
        <color indexed="18"/>
      </bottom>
      <diagonal/>
    </border>
    <border>
      <left style="thin">
        <color indexed="64"/>
      </left>
      <right style="double">
        <color theme="1"/>
      </right>
      <top style="hair">
        <color theme="1"/>
      </top>
      <bottom style="hair">
        <color indexed="18"/>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right style="double">
        <color indexed="18"/>
      </right>
      <top style="double">
        <color indexed="18"/>
      </top>
      <bottom style="double">
        <color indexed="18"/>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hair">
        <color auto="1"/>
      </bottom>
      <diagonal/>
    </border>
    <border>
      <left style="medium">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hair">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double">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diagonal/>
    </border>
    <border>
      <left/>
      <right style="thin">
        <color indexed="64"/>
      </right>
      <top style="thin">
        <color auto="1"/>
      </top>
      <bottom/>
      <diagonal/>
    </border>
    <border>
      <left style="thin">
        <color indexed="64"/>
      </left>
      <right/>
      <top style="hair">
        <color indexed="64"/>
      </top>
      <bottom style="double">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double">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style="thin">
        <color auto="1"/>
      </right>
      <top style="thin">
        <color auto="1"/>
      </top>
      <bottom/>
      <diagonal/>
    </border>
    <border>
      <left style="thin">
        <color auto="1"/>
      </left>
      <right style="double">
        <color indexed="64"/>
      </right>
      <top style="thin">
        <color auto="1"/>
      </top>
      <bottom style="thin">
        <color auto="1"/>
      </bottom>
      <diagonal/>
    </border>
    <border>
      <left style="double">
        <color indexed="64"/>
      </left>
      <right/>
      <top style="thin">
        <color auto="1"/>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thin">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right/>
      <top style="thin">
        <color auto="1"/>
      </top>
      <bottom style="double">
        <color indexed="64"/>
      </bottom>
      <diagonal/>
    </border>
    <border>
      <left style="double">
        <color indexed="64"/>
      </left>
      <right/>
      <top style="thin">
        <color auto="1"/>
      </top>
      <bottom style="double">
        <color indexed="64"/>
      </bottom>
      <diagonal/>
    </border>
    <border>
      <left/>
      <right style="thin">
        <color indexed="64"/>
      </right>
      <top style="thin">
        <color auto="1"/>
      </top>
      <bottom style="double">
        <color indexed="64"/>
      </bottom>
      <diagonal/>
    </border>
    <border>
      <left style="double">
        <color indexed="64"/>
      </left>
      <right/>
      <top/>
      <bottom style="double">
        <color indexed="64"/>
      </bottom>
      <diagonal/>
    </border>
    <border>
      <left/>
      <right style="double">
        <color indexed="64"/>
      </right>
      <top style="thin">
        <color auto="1"/>
      </top>
      <bottom style="double">
        <color indexed="64"/>
      </bottom>
      <diagonal/>
    </border>
    <border>
      <left style="thin">
        <color indexed="64"/>
      </left>
      <right/>
      <top style="hair">
        <color theme="1"/>
      </top>
      <bottom style="double">
        <color theme="1"/>
      </bottom>
      <diagonal/>
    </border>
    <border>
      <left/>
      <right/>
      <top style="hair">
        <color theme="1"/>
      </top>
      <bottom style="double">
        <color theme="1"/>
      </bottom>
      <diagonal/>
    </border>
    <border>
      <left/>
      <right style="double">
        <color theme="1"/>
      </right>
      <top style="hair">
        <color theme="1"/>
      </top>
      <bottom style="double">
        <color theme="1"/>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style="thin">
        <color indexed="64"/>
      </left>
      <right style="thin">
        <color indexed="64"/>
      </right>
      <top style="hair">
        <color theme="1"/>
      </top>
      <bottom style="hair">
        <color indexed="64"/>
      </bottom>
      <diagonal/>
    </border>
    <border>
      <left style="thin">
        <color indexed="64"/>
      </left>
      <right style="double">
        <color theme="1"/>
      </right>
      <top style="hair">
        <color theme="1"/>
      </top>
      <bottom style="hair">
        <color indexed="64"/>
      </bottom>
      <diagonal/>
    </border>
  </borders>
  <cellStyleXfs count="124">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1" fillId="0" borderId="0"/>
    <xf numFmtId="173" fontId="11" fillId="0" borderId="0" applyFont="0" applyFill="0" applyBorder="0" applyAlignment="0" applyProtection="0"/>
    <xf numFmtId="172" fontId="11" fillId="0" borderId="0" applyFont="0" applyFill="0" applyBorder="0" applyAlignment="0" applyProtection="0"/>
    <xf numFmtId="0" fontId="32" fillId="0" borderId="0"/>
    <xf numFmtId="9" fontId="11" fillId="0" borderId="0" applyFont="0" applyFill="0" applyBorder="0" applyAlignment="0" applyProtection="0"/>
    <xf numFmtId="9" fontId="32" fillId="0" borderId="0" applyFill="0" applyBorder="0" applyAlignment="0" applyProtection="0"/>
    <xf numFmtId="174" fontId="32" fillId="0" borderId="0" applyFill="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9"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1"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6" fillId="25" borderId="192" applyNumberFormat="0" applyAlignment="0" applyProtection="0"/>
    <xf numFmtId="0" fontId="36" fillId="27" borderId="192" applyNumberFormat="0" applyAlignment="0" applyProtection="0"/>
    <xf numFmtId="0" fontId="37" fillId="28" borderId="193" applyNumberFormat="0" applyAlignment="0" applyProtection="0"/>
    <xf numFmtId="0" fontId="38" fillId="0" borderId="194" applyNumberFormat="0" applyFill="0" applyAlignment="0" applyProtection="0"/>
    <xf numFmtId="0" fontId="34" fillId="29" borderId="0" applyNumberFormat="0" applyBorder="0" applyAlignment="0" applyProtection="0"/>
    <xf numFmtId="0" fontId="34" fillId="23"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24" borderId="0" applyNumberFormat="0" applyBorder="0" applyAlignment="0" applyProtection="0"/>
    <xf numFmtId="0" fontId="34" fillId="32" borderId="0" applyNumberFormat="0" applyBorder="0" applyAlignment="0" applyProtection="0"/>
    <xf numFmtId="0" fontId="34" fillId="23" borderId="0" applyNumberFormat="0" applyBorder="0" applyAlignment="0" applyProtection="0"/>
    <xf numFmtId="0" fontId="34" fillId="33" borderId="0" applyNumberFormat="0" applyBorder="0" applyAlignment="0" applyProtection="0"/>
    <xf numFmtId="0" fontId="39" fillId="15" borderId="192" applyNumberFormat="0" applyAlignment="0" applyProtection="0"/>
    <xf numFmtId="0" fontId="39" fillId="9" borderId="192" applyNumberFormat="0" applyAlignment="0" applyProtection="0"/>
    <xf numFmtId="0" fontId="32" fillId="0" borderId="0"/>
    <xf numFmtId="0" fontId="32" fillId="0" borderId="0"/>
    <xf numFmtId="179" fontId="32" fillId="0" borderId="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ill="0" applyBorder="0" applyAlignment="0" applyProtection="0"/>
    <xf numFmtId="0" fontId="11" fillId="0" borderId="0"/>
    <xf numFmtId="0" fontId="40" fillId="0" borderId="0" applyBorder="0" applyProtection="0"/>
    <xf numFmtId="0" fontId="11" fillId="0" borderId="0"/>
    <xf numFmtId="0" fontId="11" fillId="0" borderId="0"/>
    <xf numFmtId="0" fontId="49" fillId="0" borderId="0"/>
    <xf numFmtId="0" fontId="11" fillId="11" borderId="195" applyNumberFormat="0" applyAlignment="0" applyProtection="0"/>
    <xf numFmtId="0" fontId="41" fillId="25" borderId="196" applyNumberFormat="0" applyAlignment="0" applyProtection="0"/>
    <xf numFmtId="0" fontId="41" fillId="27" borderId="196" applyNumberFormat="0" applyAlignment="0" applyProtection="0"/>
    <xf numFmtId="172" fontId="1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97" applyNumberFormat="0" applyFill="0" applyAlignment="0" applyProtection="0"/>
    <xf numFmtId="0" fontId="51" fillId="0" borderId="198" applyNumberFormat="0" applyFill="0" applyAlignment="0" applyProtection="0"/>
    <xf numFmtId="0" fontId="50" fillId="0" borderId="0" applyNumberFormat="0" applyFill="0" applyBorder="0" applyAlignment="0" applyProtection="0"/>
    <xf numFmtId="0" fontId="46" fillId="0" borderId="199" applyNumberFormat="0" applyFill="0" applyAlignment="0" applyProtection="0"/>
    <xf numFmtId="0" fontId="52" fillId="0" borderId="199" applyNumberFormat="0" applyFill="0" applyAlignment="0" applyProtection="0"/>
    <xf numFmtId="0" fontId="47" fillId="0" borderId="200" applyNumberFormat="0" applyFill="0" applyAlignment="0" applyProtection="0"/>
    <xf numFmtId="0" fontId="53" fillId="0" borderId="201" applyNumberFormat="0" applyFill="0" applyAlignment="0" applyProtection="0"/>
    <xf numFmtId="0" fontId="47" fillId="0" borderId="0" applyNumberFormat="0" applyFill="0" applyBorder="0" applyAlignment="0" applyProtection="0"/>
    <xf numFmtId="0" fontId="53" fillId="0" borderId="0" applyNumberFormat="0" applyFill="0" applyBorder="0" applyAlignment="0" applyProtection="0"/>
    <xf numFmtId="0" fontId="48" fillId="0" borderId="202" applyNumberFormat="0" applyFill="0" applyAlignment="0" applyProtection="0"/>
    <xf numFmtId="0" fontId="48" fillId="0" borderId="203" applyNumberFormat="0" applyFill="0" applyAlignment="0" applyProtection="0"/>
    <xf numFmtId="43" fontId="49" fillId="0" borderId="0" applyFont="0" applyFill="0" applyBorder="0" applyAlignment="0" applyProtection="0"/>
    <xf numFmtId="43" fontId="11" fillId="0" borderId="0" applyFont="0" applyFill="0" applyBorder="0" applyAlignment="0" applyProtection="0"/>
    <xf numFmtId="43" fontId="49" fillId="0" borderId="0" applyFont="0" applyFill="0" applyBorder="0" applyAlignment="0" applyProtection="0"/>
    <xf numFmtId="43" fontId="11" fillId="0" borderId="0" applyFont="0" applyFill="0" applyBorder="0" applyAlignment="0" applyProtection="0"/>
    <xf numFmtId="172" fontId="11" fillId="0" borderId="0" applyFont="0" applyFill="0" applyBorder="0" applyAlignment="0" applyProtection="0"/>
    <xf numFmtId="178" fontId="32" fillId="0" borderId="0"/>
    <xf numFmtId="177" fontId="11" fillId="0" borderId="0" applyFont="0" applyFill="0" applyBorder="0" applyAlignment="0" applyProtection="0"/>
    <xf numFmtId="177" fontId="11" fillId="0" borderId="0" applyFill="0" applyBorder="0" applyAlignment="0" applyProtection="0"/>
    <xf numFmtId="0" fontId="11" fillId="0" borderId="0"/>
    <xf numFmtId="43" fontId="11" fillId="0" borderId="0" applyFont="0" applyFill="0" applyBorder="0" applyAlignment="0" applyProtection="0"/>
    <xf numFmtId="165" fontId="1" fillId="0" borderId="0" applyFont="0" applyFill="0" applyBorder="0" applyAlignment="0" applyProtection="0"/>
    <xf numFmtId="0" fontId="49" fillId="0" borderId="0"/>
    <xf numFmtId="177" fontId="49" fillId="0" borderId="0" applyFont="0" applyFill="0" applyBorder="0" applyAlignment="0" applyProtection="0"/>
    <xf numFmtId="0" fontId="40" fillId="0" borderId="0" applyBorder="0" applyProtection="0"/>
    <xf numFmtId="0" fontId="54" fillId="0" borderId="0"/>
    <xf numFmtId="0" fontId="55" fillId="0" borderId="0" applyNumberFormat="0" applyFill="0" applyBorder="0" applyAlignment="0" applyProtection="0"/>
    <xf numFmtId="0" fontId="48" fillId="0" borderId="240" applyNumberFormat="0" applyFill="0" applyAlignment="0" applyProtection="0"/>
    <xf numFmtId="0" fontId="48" fillId="0" borderId="239" applyNumberFormat="0" applyFill="0" applyAlignment="0" applyProtection="0"/>
    <xf numFmtId="0" fontId="41" fillId="27" borderId="238" applyNumberFormat="0" applyAlignment="0" applyProtection="0"/>
    <xf numFmtId="0" fontId="11" fillId="11" borderId="237" applyNumberFormat="0" applyAlignment="0" applyProtection="0"/>
    <xf numFmtId="0" fontId="41" fillId="25" borderId="238" applyNumberFormat="0" applyAlignment="0" applyProtection="0"/>
    <xf numFmtId="0" fontId="36" fillId="25" borderId="231" applyNumberFormat="0" applyAlignment="0" applyProtection="0"/>
    <xf numFmtId="0" fontId="36" fillId="27" borderId="231" applyNumberFormat="0" applyAlignment="0" applyProtection="0"/>
    <xf numFmtId="0" fontId="39" fillId="9" borderId="236" applyNumberFormat="0" applyAlignment="0" applyProtection="0"/>
    <xf numFmtId="0" fontId="39" fillId="15" borderId="236" applyNumberFormat="0" applyAlignment="0" applyProtection="0"/>
    <xf numFmtId="0" fontId="39" fillId="15" borderId="231" applyNumberFormat="0" applyAlignment="0" applyProtection="0"/>
    <xf numFmtId="0" fontId="39" fillId="9" borderId="231" applyNumberFormat="0" applyAlignment="0" applyProtection="0"/>
    <xf numFmtId="0" fontId="36" fillId="27" borderId="236" applyNumberFormat="0" applyAlignment="0" applyProtection="0"/>
    <xf numFmtId="0" fontId="11" fillId="11" borderId="232" applyNumberFormat="0" applyAlignment="0" applyProtection="0"/>
    <xf numFmtId="0" fontId="41" fillId="25" borderId="233" applyNumberFormat="0" applyAlignment="0" applyProtection="0"/>
    <xf numFmtId="0" fontId="41" fillId="27" borderId="233" applyNumberFormat="0" applyAlignment="0" applyProtection="0"/>
    <xf numFmtId="0" fontId="48" fillId="0" borderId="234" applyNumberFormat="0" applyFill="0" applyAlignment="0" applyProtection="0"/>
    <xf numFmtId="0" fontId="48" fillId="0" borderId="235" applyNumberFormat="0" applyFill="0" applyAlignment="0" applyProtection="0"/>
    <xf numFmtId="0" fontId="36" fillId="25" borderId="236" applyNumberFormat="0" applyAlignment="0" applyProtection="0"/>
  </cellStyleXfs>
  <cellXfs count="1082">
    <xf numFmtId="0" fontId="0" fillId="0" borderId="0" xfId="0"/>
    <xf numFmtId="4" fontId="8" fillId="0" borderId="0" xfId="0" applyNumberFormat="1" applyFont="1" applyAlignment="1">
      <alignment horizontal="center" vertical="center"/>
    </xf>
    <xf numFmtId="4" fontId="0" fillId="0" borderId="0" xfId="0" applyNumberFormat="1"/>
    <xf numFmtId="0" fontId="9" fillId="0" borderId="10" xfId="0" applyFont="1" applyBorder="1" applyAlignment="1">
      <alignment horizontal="center" vertical="center" wrapText="1"/>
    </xf>
    <xf numFmtId="9" fontId="9" fillId="0" borderId="10" xfId="0" applyNumberFormat="1" applyFont="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4" fontId="9" fillId="2" borderId="15" xfId="0" applyNumberFormat="1" applyFont="1" applyFill="1" applyBorder="1" applyAlignment="1">
      <alignment vertical="center" wrapText="1"/>
    </xf>
    <xf numFmtId="0" fontId="7" fillId="2" borderId="16" xfId="0" applyFont="1" applyFill="1" applyBorder="1" applyAlignment="1">
      <alignment vertical="center" wrapText="1"/>
    </xf>
    <xf numFmtId="0" fontId="9" fillId="2" borderId="17" xfId="0" applyFont="1" applyFill="1" applyBorder="1" applyAlignment="1">
      <alignment horizontal="center" vertical="center" wrapText="1"/>
    </xf>
    <xf numFmtId="4" fontId="9" fillId="2" borderId="17" xfId="0" applyNumberFormat="1" applyFont="1" applyFill="1" applyBorder="1" applyAlignment="1">
      <alignment vertical="center" wrapText="1"/>
    </xf>
    <xf numFmtId="166" fontId="9" fillId="2" borderId="20"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10" fillId="0" borderId="22" xfId="0" applyFont="1" applyFill="1" applyBorder="1" applyAlignment="1">
      <alignment horizontal="center" vertical="center" wrapText="1"/>
    </xf>
    <xf numFmtId="3" fontId="10" fillId="0" borderId="22" xfId="0" applyNumberFormat="1" applyFont="1" applyFill="1" applyBorder="1" applyAlignment="1">
      <alignment horizontal="center" vertical="center" wrapText="1"/>
    </xf>
    <xf numFmtId="4" fontId="10" fillId="0" borderId="22" xfId="0" applyNumberFormat="1" applyFont="1" applyFill="1" applyBorder="1" applyAlignment="1">
      <alignment horizontal="right" vertical="center"/>
    </xf>
    <xf numFmtId="39" fontId="10" fillId="0" borderId="23" xfId="1" applyNumberFormat="1" applyFont="1" applyFill="1" applyBorder="1" applyAlignment="1">
      <alignment horizontal="right" vertical="center"/>
    </xf>
    <xf numFmtId="0" fontId="12" fillId="0" borderId="24" xfId="0" applyNumberFormat="1" applyFont="1" applyFill="1" applyBorder="1" applyAlignment="1">
      <alignment horizontal="center" vertical="center" wrapText="1"/>
    </xf>
    <xf numFmtId="0" fontId="10" fillId="0" borderId="22" xfId="0" applyFont="1" applyFill="1" applyBorder="1" applyAlignment="1">
      <alignment horizontal="center" vertical="center"/>
    </xf>
    <xf numFmtId="166" fontId="9" fillId="0" borderId="25" xfId="0" applyNumberFormat="1" applyFont="1" applyFill="1" applyBorder="1" applyAlignment="1">
      <alignment horizontal="center" vertical="center" wrapText="1"/>
    </xf>
    <xf numFmtId="166" fontId="9" fillId="0" borderId="26"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166" fontId="7" fillId="0" borderId="26" xfId="0" applyNumberFormat="1" applyFont="1" applyFill="1" applyBorder="1" applyAlignment="1">
      <alignment horizontal="center" vertical="center" wrapText="1"/>
    </xf>
    <xf numFmtId="166" fontId="7" fillId="0" borderId="27" xfId="0" applyNumberFormat="1"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4" fontId="9" fillId="2" borderId="29" xfId="0" applyNumberFormat="1" applyFont="1" applyFill="1" applyBorder="1" applyAlignment="1">
      <alignment vertical="center" wrapText="1"/>
    </xf>
    <xf numFmtId="166" fontId="9" fillId="2" borderId="33" xfId="0" applyNumberFormat="1" applyFont="1" applyFill="1" applyBorder="1" applyAlignment="1">
      <alignment horizontal="center" vertical="center" wrapText="1"/>
    </xf>
    <xf numFmtId="166" fontId="10" fillId="0" borderId="26" xfId="0" applyNumberFormat="1" applyFont="1" applyBorder="1" applyAlignment="1">
      <alignment horizontal="center" vertical="center"/>
    </xf>
    <xf numFmtId="4" fontId="11" fillId="0" borderId="0" xfId="0" applyNumberFormat="1" applyFont="1"/>
    <xf numFmtId="0" fontId="10" fillId="0" borderId="34" xfId="0" applyFont="1" applyFill="1" applyBorder="1" applyAlignment="1">
      <alignment horizontal="left" vertical="center" wrapText="1"/>
    </xf>
    <xf numFmtId="0" fontId="10" fillId="0" borderId="34" xfId="0" applyFont="1" applyFill="1" applyBorder="1" applyAlignment="1">
      <alignment horizontal="center" vertical="center" wrapText="1"/>
    </xf>
    <xf numFmtId="3" fontId="10" fillId="0" borderId="34" xfId="0" applyNumberFormat="1" applyFont="1" applyFill="1" applyBorder="1" applyAlignment="1">
      <alignment horizontal="center" vertical="center" wrapText="1"/>
    </xf>
    <xf numFmtId="39" fontId="10" fillId="0" borderId="35" xfId="1" applyNumberFormat="1" applyFont="1" applyFill="1" applyBorder="1" applyAlignment="1">
      <alignment horizontal="right" vertical="center"/>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4" fontId="13" fillId="2" borderId="29" xfId="0" applyNumberFormat="1" applyFont="1" applyFill="1" applyBorder="1" applyAlignment="1">
      <alignment vertical="center" wrapText="1"/>
    </xf>
    <xf numFmtId="166" fontId="13" fillId="2" borderId="33" xfId="0" applyNumberFormat="1" applyFont="1" applyFill="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Fill="1" applyBorder="1" applyAlignment="1">
      <alignment vertical="center" wrapText="1"/>
    </xf>
    <xf numFmtId="0" fontId="12" fillId="0" borderId="37" xfId="0" applyFont="1" applyBorder="1" applyAlignment="1">
      <alignment horizontal="center" vertical="center" wrapText="1"/>
    </xf>
    <xf numFmtId="4" fontId="12" fillId="0" borderId="37" xfId="0" applyNumberFormat="1" applyFont="1" applyBorder="1" applyAlignment="1">
      <alignment vertical="center" wrapText="1"/>
    </xf>
    <xf numFmtId="4" fontId="12" fillId="0" borderId="37" xfId="0" applyNumberFormat="1" applyFont="1" applyBorder="1" applyAlignment="1">
      <alignment horizontal="right" vertical="center" wrapText="1"/>
    </xf>
    <xf numFmtId="0" fontId="10" fillId="0" borderId="37" xfId="0" applyFont="1" applyFill="1" applyBorder="1" applyAlignment="1">
      <alignment horizontal="center" vertical="center"/>
    </xf>
    <xf numFmtId="166" fontId="12" fillId="0" borderId="25" xfId="0" applyNumberFormat="1" applyFont="1" applyBorder="1" applyAlignment="1">
      <alignment horizontal="center" vertical="center" wrapText="1"/>
    </xf>
    <xf numFmtId="0" fontId="12" fillId="0" borderId="38" xfId="0" applyFont="1" applyBorder="1" applyAlignment="1">
      <alignment horizontal="center" vertical="center" wrapText="1"/>
    </xf>
    <xf numFmtId="0" fontId="12" fillId="0" borderId="24" xfId="0" applyFont="1" applyFill="1" applyBorder="1" applyAlignment="1">
      <alignment vertical="center" wrapText="1"/>
    </xf>
    <xf numFmtId="0" fontId="12" fillId="0" borderId="24" xfId="0" applyFont="1" applyBorder="1" applyAlignment="1">
      <alignment horizontal="center" vertical="center" wrapText="1"/>
    </xf>
    <xf numFmtId="4" fontId="12" fillId="0" borderId="24" xfId="0" applyNumberFormat="1" applyFont="1" applyBorder="1" applyAlignment="1">
      <alignment vertical="center" wrapText="1"/>
    </xf>
    <xf numFmtId="4" fontId="12" fillId="0" borderId="24" xfId="0" applyNumberFormat="1" applyFont="1" applyBorder="1" applyAlignment="1">
      <alignment horizontal="right" vertical="center" wrapText="1"/>
    </xf>
    <xf numFmtId="0" fontId="10" fillId="0" borderId="24" xfId="0" applyFont="1" applyFill="1" applyBorder="1" applyAlignment="1">
      <alignment horizontal="center" vertical="center"/>
    </xf>
    <xf numFmtId="166" fontId="12" fillId="0" borderId="26" xfId="0" applyNumberFormat="1" applyFont="1" applyBorder="1" applyAlignment="1">
      <alignment horizontal="center" vertical="center" wrapText="1"/>
    </xf>
    <xf numFmtId="0" fontId="12" fillId="0" borderId="39" xfId="0" applyFont="1" applyBorder="1" applyAlignment="1">
      <alignment horizontal="center" vertical="center" wrapText="1"/>
    </xf>
    <xf numFmtId="0" fontId="12" fillId="0" borderId="34" xfId="0" applyFont="1" applyFill="1" applyBorder="1" applyAlignment="1">
      <alignment vertical="center" wrapText="1"/>
    </xf>
    <xf numFmtId="0" fontId="12" fillId="0" borderId="34" xfId="0" applyFont="1" applyBorder="1" applyAlignment="1">
      <alignment horizontal="center" vertical="center" wrapText="1"/>
    </xf>
    <xf numFmtId="4" fontId="12" fillId="0" borderId="34" xfId="0" applyNumberFormat="1" applyFont="1" applyBorder="1" applyAlignment="1">
      <alignment horizontal="right" vertical="center" wrapText="1"/>
    </xf>
    <xf numFmtId="166" fontId="13" fillId="2" borderId="40" xfId="0" applyNumberFormat="1"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41" xfId="0" applyFont="1" applyBorder="1" applyAlignment="1">
      <alignment vertical="center" wrapText="1"/>
    </xf>
    <xf numFmtId="1" fontId="10" fillId="0" borderId="37" xfId="0" applyNumberFormat="1" applyFont="1" applyBorder="1" applyAlignment="1">
      <alignment horizontal="center" vertical="center"/>
    </xf>
    <xf numFmtId="0" fontId="10" fillId="0" borderId="42" xfId="0" applyFont="1" applyBorder="1" applyAlignment="1">
      <alignment vertical="center" wrapText="1"/>
    </xf>
    <xf numFmtId="1" fontId="10" fillId="0" borderId="24" xfId="0" applyNumberFormat="1" applyFont="1" applyBorder="1" applyAlignment="1">
      <alignment horizontal="center" vertical="center"/>
    </xf>
    <xf numFmtId="0" fontId="10" fillId="0" borderId="24" xfId="0" applyFont="1" applyBorder="1" applyAlignment="1">
      <alignment vertical="center" wrapText="1"/>
    </xf>
    <xf numFmtId="0" fontId="10" fillId="0" borderId="45" xfId="0" applyFont="1" applyFill="1" applyBorder="1" applyAlignment="1">
      <alignment horizontal="center" vertical="center"/>
    </xf>
    <xf numFmtId="4" fontId="12" fillId="0" borderId="36" xfId="0" applyNumberFormat="1" applyFont="1" applyFill="1" applyBorder="1" applyAlignment="1">
      <alignment horizontal="center" vertical="center" wrapText="1"/>
    </xf>
    <xf numFmtId="4" fontId="12" fillId="0" borderId="37" xfId="0" applyNumberFormat="1" applyFont="1" applyFill="1" applyBorder="1" applyAlignment="1">
      <alignment vertical="center" wrapText="1"/>
    </xf>
    <xf numFmtId="4" fontId="12" fillId="0" borderId="37" xfId="0" applyNumberFormat="1" applyFont="1" applyFill="1" applyBorder="1" applyAlignment="1">
      <alignment horizontal="center" vertical="center" wrapText="1"/>
    </xf>
    <xf numFmtId="4" fontId="12" fillId="0" borderId="38" xfId="0" applyNumberFormat="1" applyFont="1" applyFill="1" applyBorder="1" applyAlignment="1">
      <alignment horizontal="center" vertical="center" wrapText="1"/>
    </xf>
    <xf numFmtId="4" fontId="12" fillId="0" borderId="24" xfId="0" applyNumberFormat="1" applyFont="1" applyFill="1" applyBorder="1" applyAlignment="1">
      <alignment vertical="center" wrapText="1"/>
    </xf>
    <xf numFmtId="4" fontId="12" fillId="0" borderId="24"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12" fillId="0" borderId="22" xfId="0" applyNumberFormat="1" applyFont="1" applyFill="1" applyBorder="1" applyAlignment="1">
      <alignment vertical="center" wrapText="1"/>
    </xf>
    <xf numFmtId="4" fontId="12" fillId="0" borderId="22" xfId="0" applyNumberFormat="1" applyFont="1" applyFill="1" applyBorder="1" applyAlignment="1">
      <alignment horizontal="center" vertical="center" wrapText="1"/>
    </xf>
    <xf numFmtId="4" fontId="12" fillId="0" borderId="22" xfId="0" applyNumberFormat="1" applyFont="1" applyFill="1" applyBorder="1" applyAlignment="1">
      <alignment horizontal="right" vertical="center" wrapText="1"/>
    </xf>
    <xf numFmtId="4" fontId="12" fillId="0" borderId="37" xfId="0" applyNumberFormat="1" applyFont="1" applyFill="1" applyBorder="1" applyAlignment="1">
      <alignment horizontal="right" vertical="center" wrapText="1"/>
    </xf>
    <xf numFmtId="166" fontId="13" fillId="0" borderId="25" xfId="0" applyNumberFormat="1" applyFont="1" applyFill="1" applyBorder="1" applyAlignment="1">
      <alignment horizontal="center" vertical="center" wrapText="1"/>
    </xf>
    <xf numFmtId="4" fontId="12" fillId="0" borderId="24" xfId="0" applyNumberFormat="1" applyFont="1" applyFill="1" applyBorder="1" applyAlignment="1">
      <alignment horizontal="right" vertical="center" wrapText="1"/>
    </xf>
    <xf numFmtId="166" fontId="13" fillId="0" borderId="26" xfId="0" applyNumberFormat="1" applyFont="1" applyFill="1" applyBorder="1" applyAlignment="1">
      <alignment horizontal="center" vertical="center" wrapText="1"/>
    </xf>
    <xf numFmtId="4" fontId="12" fillId="0" borderId="43" xfId="0" applyNumberFormat="1" applyFont="1" applyFill="1" applyBorder="1" applyAlignment="1">
      <alignment horizontal="center" vertical="center" wrapText="1"/>
    </xf>
    <xf numFmtId="4" fontId="12" fillId="0" borderId="45" xfId="0" applyNumberFormat="1" applyFont="1" applyFill="1" applyBorder="1" applyAlignment="1">
      <alignment vertical="center" wrapText="1"/>
    </xf>
    <xf numFmtId="4" fontId="12" fillId="0" borderId="45" xfId="0" applyNumberFormat="1" applyFont="1" applyFill="1" applyBorder="1" applyAlignment="1">
      <alignment horizontal="center" vertical="center" wrapText="1"/>
    </xf>
    <xf numFmtId="4" fontId="12" fillId="0" borderId="45" xfId="0" applyNumberFormat="1" applyFont="1" applyFill="1" applyBorder="1" applyAlignment="1">
      <alignment horizontal="right" vertical="center" wrapText="1"/>
    </xf>
    <xf numFmtId="0" fontId="12" fillId="0" borderId="45" xfId="0" applyNumberFormat="1" applyFont="1" applyFill="1" applyBorder="1" applyAlignment="1">
      <alignment horizontal="center" vertical="center" wrapText="1"/>
    </xf>
    <xf numFmtId="166" fontId="13" fillId="0" borderId="27" xfId="0" applyNumberFormat="1" applyFont="1" applyFill="1" applyBorder="1" applyAlignment="1">
      <alignment horizontal="center" vertical="center" wrapText="1"/>
    </xf>
    <xf numFmtId="4" fontId="13" fillId="2" borderId="29" xfId="0" applyNumberFormat="1" applyFont="1" applyFill="1" applyBorder="1" applyAlignment="1">
      <alignment horizontal="right" vertical="center" wrapText="1"/>
    </xf>
    <xf numFmtId="0" fontId="10" fillId="0" borderId="34" xfId="0" applyFont="1" applyFill="1" applyBorder="1" applyAlignment="1">
      <alignment vertical="center" wrapText="1"/>
    </xf>
    <xf numFmtId="3" fontId="10" fillId="0" borderId="37" xfId="0" applyNumberFormat="1" applyFont="1" applyBorder="1" applyAlignment="1">
      <alignment horizontal="center" vertical="center"/>
    </xf>
    <xf numFmtId="4" fontId="12" fillId="0" borderId="51" xfId="0" applyNumberFormat="1" applyFont="1" applyFill="1" applyBorder="1" applyAlignment="1">
      <alignment horizontal="right" vertical="center" wrapText="1"/>
    </xf>
    <xf numFmtId="0" fontId="10" fillId="0" borderId="24" xfId="0" applyFont="1" applyFill="1" applyBorder="1" applyAlignment="1">
      <alignment vertical="center" wrapText="1"/>
    </xf>
    <xf numFmtId="3" fontId="10" fillId="0" borderId="24" xfId="0" applyNumberFormat="1" applyFont="1" applyBorder="1" applyAlignment="1">
      <alignment horizontal="center" vertical="center"/>
    </xf>
    <xf numFmtId="0" fontId="10" fillId="0" borderId="37" xfId="0" applyFont="1" applyFill="1" applyBorder="1" applyAlignment="1">
      <alignment vertical="center" wrapText="1"/>
    </xf>
    <xf numFmtId="3" fontId="12" fillId="0" borderId="37" xfId="0" applyNumberFormat="1" applyFont="1" applyFill="1" applyBorder="1" applyAlignment="1">
      <alignment horizontal="center" vertical="center" wrapText="1"/>
    </xf>
    <xf numFmtId="4" fontId="12" fillId="0" borderId="52" xfId="0" applyNumberFormat="1" applyFont="1" applyFill="1" applyBorder="1" applyAlignment="1">
      <alignment horizontal="right" vertical="center" wrapText="1"/>
    </xf>
    <xf numFmtId="4" fontId="12" fillId="0" borderId="42" xfId="0" applyNumberFormat="1" applyFont="1" applyFill="1" applyBorder="1" applyAlignment="1">
      <alignment horizontal="right" vertical="center" wrapText="1"/>
    </xf>
    <xf numFmtId="0" fontId="10" fillId="0" borderId="24"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35" xfId="0" applyFont="1" applyFill="1" applyBorder="1" applyAlignment="1">
      <alignment horizontal="left" vertical="center" wrapText="1"/>
    </xf>
    <xf numFmtId="0" fontId="10" fillId="0" borderId="22" xfId="0" applyFont="1" applyFill="1" applyBorder="1" applyAlignment="1">
      <alignment vertical="center" wrapText="1"/>
    </xf>
    <xf numFmtId="0" fontId="13" fillId="2" borderId="29" xfId="0" applyFont="1" applyFill="1" applyBorder="1" applyAlignment="1">
      <alignment horizontal="left" vertical="center" wrapText="1"/>
    </xf>
    <xf numFmtId="4" fontId="12" fillId="2" borderId="29" xfId="0" applyNumberFormat="1" applyFont="1" applyFill="1" applyBorder="1" applyAlignment="1">
      <alignment horizontal="center" vertical="center" wrapText="1"/>
    </xf>
    <xf numFmtId="4" fontId="12" fillId="2" borderId="29" xfId="0" applyNumberFormat="1" applyFont="1" applyFill="1" applyBorder="1" applyAlignment="1">
      <alignment horizontal="right" vertical="center" wrapText="1"/>
    </xf>
    <xf numFmtId="0" fontId="12" fillId="2" borderId="29" xfId="0" applyNumberFormat="1" applyFont="1" applyFill="1" applyBorder="1" applyAlignment="1">
      <alignment horizontal="center" vertical="center" wrapText="1"/>
    </xf>
    <xf numFmtId="0" fontId="10" fillId="2" borderId="29" xfId="0" applyFont="1" applyFill="1" applyBorder="1" applyAlignment="1">
      <alignment horizontal="center" vertical="center"/>
    </xf>
    <xf numFmtId="166" fontId="13" fillId="0" borderId="53" xfId="0" applyNumberFormat="1" applyFont="1" applyFill="1" applyBorder="1" applyAlignment="1">
      <alignment horizontal="center" vertical="center" wrapText="1"/>
    </xf>
    <xf numFmtId="0" fontId="10" fillId="0" borderId="24" xfId="0" applyFont="1" applyBorder="1" applyAlignment="1">
      <alignment horizontal="center" vertical="center" wrapText="1"/>
    </xf>
    <xf numFmtId="3" fontId="10" fillId="0" borderId="24" xfId="0" applyNumberFormat="1" applyFont="1" applyBorder="1" applyAlignment="1">
      <alignment horizontal="center" vertical="center" wrapText="1"/>
    </xf>
    <xf numFmtId="3" fontId="10" fillId="0" borderId="45" xfId="0" applyNumberFormat="1" applyFont="1" applyBorder="1" applyAlignment="1">
      <alignment horizontal="center" vertical="center" wrapText="1"/>
    </xf>
    <xf numFmtId="166" fontId="13" fillId="0" borderId="54" xfId="0" applyNumberFormat="1"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24" xfId="0" applyFont="1" applyFill="1" applyBorder="1" applyAlignment="1">
      <alignment horizontal="center" vertical="center" wrapText="1"/>
    </xf>
    <xf numFmtId="166" fontId="12" fillId="0" borderId="26" xfId="0" applyNumberFormat="1" applyFont="1" applyFill="1" applyBorder="1" applyAlignment="1">
      <alignment horizontal="center" vertical="center" wrapText="1"/>
    </xf>
    <xf numFmtId="0" fontId="13" fillId="2" borderId="29" xfId="0" applyFont="1" applyFill="1" applyBorder="1" applyAlignment="1">
      <alignment vertical="center" wrapText="1"/>
    </xf>
    <xf numFmtId="0" fontId="12" fillId="0" borderId="34" xfId="0" applyFont="1" applyBorder="1" applyAlignment="1">
      <alignment vertical="center" wrapText="1"/>
    </xf>
    <xf numFmtId="4" fontId="12" fillId="0" borderId="34" xfId="0" applyNumberFormat="1" applyFont="1" applyBorder="1" applyAlignment="1">
      <alignment vertical="center" wrapText="1"/>
    </xf>
    <xf numFmtId="0" fontId="10" fillId="0" borderId="55" xfId="0" applyFont="1" applyFill="1" applyBorder="1" applyAlignment="1">
      <alignment horizontal="center" vertical="center"/>
    </xf>
    <xf numFmtId="166" fontId="12" fillId="0" borderId="54" xfId="0" applyNumberFormat="1" applyFont="1" applyBorder="1" applyAlignment="1">
      <alignment horizontal="center" vertical="center" wrapText="1"/>
    </xf>
    <xf numFmtId="167" fontId="13" fillId="2" borderId="33" xfId="0" applyNumberFormat="1" applyFont="1" applyFill="1" applyBorder="1" applyAlignment="1">
      <alignment horizontal="center" vertical="center" wrapText="1"/>
    </xf>
    <xf numFmtId="0" fontId="12" fillId="0" borderId="24" xfId="0" applyFont="1" applyBorder="1" applyAlignment="1">
      <alignment vertical="center" wrapText="1"/>
    </xf>
    <xf numFmtId="4" fontId="12" fillId="0" borderId="24" xfId="0" applyNumberFormat="1" applyFont="1" applyBorder="1" applyAlignment="1">
      <alignment horizontal="center" vertical="center" wrapText="1"/>
    </xf>
    <xf numFmtId="167" fontId="12" fillId="0" borderId="26" xfId="0" applyNumberFormat="1" applyFont="1" applyBorder="1" applyAlignment="1">
      <alignment horizontal="center" vertical="center" wrapText="1"/>
    </xf>
    <xf numFmtId="2" fontId="12" fillId="0" borderId="34" xfId="0" applyNumberFormat="1" applyFont="1" applyBorder="1" applyAlignment="1">
      <alignment horizontal="center" vertical="center" wrapText="1"/>
    </xf>
    <xf numFmtId="167" fontId="12" fillId="0" borderId="54" xfId="0" applyNumberFormat="1" applyFont="1" applyBorder="1" applyAlignment="1">
      <alignment horizontal="center" vertical="center" wrapText="1"/>
    </xf>
    <xf numFmtId="167" fontId="12" fillId="0" borderId="25" xfId="0" applyNumberFormat="1"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Fill="1" applyBorder="1" applyAlignment="1">
      <alignment vertical="center" wrapText="1"/>
    </xf>
    <xf numFmtId="0" fontId="12" fillId="0" borderId="58" xfId="0" applyFont="1" applyFill="1" applyBorder="1" applyAlignment="1">
      <alignment horizontal="center" vertical="center" wrapText="1"/>
    </xf>
    <xf numFmtId="3" fontId="12" fillId="0" borderId="58" xfId="0" applyNumberFormat="1" applyFont="1" applyFill="1" applyBorder="1" applyAlignment="1">
      <alignment horizontal="center" vertical="center" wrapText="1"/>
    </xf>
    <xf numFmtId="4" fontId="12" fillId="0" borderId="58" xfId="0" applyNumberFormat="1" applyFont="1" applyBorder="1" applyAlignment="1">
      <alignment vertical="center" wrapText="1"/>
    </xf>
    <xf numFmtId="0" fontId="12" fillId="0" borderId="58" xfId="0" applyNumberFormat="1" applyFont="1" applyFill="1" applyBorder="1" applyAlignment="1">
      <alignment horizontal="center" vertical="center" wrapText="1"/>
    </xf>
    <xf numFmtId="4" fontId="12" fillId="0" borderId="58" xfId="0" applyNumberFormat="1" applyFont="1" applyBorder="1" applyAlignment="1">
      <alignment horizontal="right" vertical="center" wrapText="1"/>
    </xf>
    <xf numFmtId="0" fontId="10" fillId="0" borderId="58" xfId="0" applyFont="1" applyFill="1" applyBorder="1" applyAlignment="1">
      <alignment horizontal="center" vertical="center"/>
    </xf>
    <xf numFmtId="167" fontId="12" fillId="0" borderId="60" xfId="0" applyNumberFormat="1" applyFont="1" applyBorder="1" applyAlignment="1">
      <alignment horizontal="center" vertical="center" wrapText="1"/>
    </xf>
    <xf numFmtId="0" fontId="9" fillId="0" borderId="10" xfId="0" applyFont="1" applyBorder="1" applyAlignment="1">
      <alignment horizontal="center" vertical="center"/>
    </xf>
    <xf numFmtId="4" fontId="9" fillId="0" borderId="10" xfId="0" applyNumberFormat="1" applyFont="1" applyBorder="1" applyAlignment="1">
      <alignment horizontal="right" vertical="center"/>
    </xf>
    <xf numFmtId="167" fontId="9" fillId="0" borderId="10" xfId="0" applyNumberFormat="1" applyFont="1" applyBorder="1" applyAlignment="1">
      <alignment horizontal="center" vertical="center"/>
    </xf>
    <xf numFmtId="9" fontId="0" fillId="0" borderId="0" xfId="0" applyNumberFormat="1"/>
    <xf numFmtId="4" fontId="8" fillId="0" borderId="0" xfId="0" applyNumberFormat="1" applyFont="1"/>
    <xf numFmtId="0" fontId="0" fillId="0" borderId="0" xfId="0" applyFill="1"/>
    <xf numFmtId="4" fontId="19" fillId="0" borderId="37" xfId="0" applyNumberFormat="1" applyFont="1" applyBorder="1" applyAlignment="1">
      <alignment horizontal="right" vertical="center" wrapText="1"/>
    </xf>
    <xf numFmtId="0" fontId="10" fillId="0" borderId="37"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12" fillId="0" borderId="45" xfId="0" applyFont="1" applyFill="1" applyBorder="1" applyAlignment="1">
      <alignment vertical="center" wrapText="1"/>
    </xf>
    <xf numFmtId="0" fontId="12" fillId="0" borderId="45" xfId="0" applyFont="1" applyFill="1" applyBorder="1" applyAlignment="1">
      <alignment horizontal="center" vertical="center" wrapText="1"/>
    </xf>
    <xf numFmtId="4" fontId="12" fillId="0" borderId="45" xfId="0" applyNumberFormat="1" applyFont="1" applyBorder="1" applyAlignment="1">
      <alignment vertical="center" wrapText="1"/>
    </xf>
    <xf numFmtId="4" fontId="12" fillId="0" borderId="45" xfId="0" applyNumberFormat="1" applyFont="1" applyBorder="1" applyAlignment="1">
      <alignment horizontal="right" vertical="center" wrapText="1"/>
    </xf>
    <xf numFmtId="0" fontId="12" fillId="3" borderId="34" xfId="0" applyFont="1" applyFill="1" applyBorder="1" applyAlignment="1">
      <alignment vertical="center" wrapText="1"/>
    </xf>
    <xf numFmtId="4" fontId="0" fillId="0" borderId="0" xfId="0" applyNumberFormat="1" applyBorder="1"/>
    <xf numFmtId="0" fontId="10" fillId="0" borderId="24" xfId="0" applyFont="1" applyFill="1" applyBorder="1" applyAlignment="1">
      <alignment vertical="distributed" wrapText="1"/>
    </xf>
    <xf numFmtId="4" fontId="12" fillId="0" borderId="44" xfId="0" applyNumberFormat="1" applyFont="1" applyBorder="1" applyAlignment="1">
      <alignment horizontal="right" vertical="center" wrapText="1"/>
    </xf>
    <xf numFmtId="167" fontId="12" fillId="0" borderId="27" xfId="0" applyNumberFormat="1" applyFont="1" applyBorder="1" applyAlignment="1">
      <alignment horizontal="center" vertical="center" wrapText="1"/>
    </xf>
    <xf numFmtId="0" fontId="22" fillId="0" borderId="0" xfId="0" applyFont="1" applyBorder="1" applyAlignment="1">
      <alignment vertical="center"/>
    </xf>
    <xf numFmtId="4" fontId="21" fillId="0" borderId="0" xfId="1" applyNumberFormat="1" applyFont="1" applyFill="1" applyBorder="1" applyAlignment="1">
      <alignment vertical="center" wrapText="1"/>
    </xf>
    <xf numFmtId="0" fontId="23" fillId="0" borderId="68" xfId="0" applyFont="1" applyBorder="1" applyAlignment="1">
      <alignment horizontal="center" vertical="center" wrapText="1"/>
    </xf>
    <xf numFmtId="0" fontId="17" fillId="0" borderId="69" xfId="0" applyFont="1" applyBorder="1" applyAlignment="1">
      <alignment horizontal="center" vertical="center"/>
    </xf>
    <xf numFmtId="0" fontId="17" fillId="0" borderId="10" xfId="0" applyFont="1" applyBorder="1" applyAlignment="1">
      <alignment horizontal="center" vertical="center"/>
    </xf>
    <xf numFmtId="0" fontId="21"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70" xfId="0" applyFont="1" applyBorder="1" applyAlignment="1">
      <alignment horizontal="center" vertical="center" wrapText="1"/>
    </xf>
    <xf numFmtId="0" fontId="18" fillId="0" borderId="71" xfId="0" applyFont="1" applyFill="1" applyBorder="1" applyAlignment="1">
      <alignment horizontal="center" vertical="center"/>
    </xf>
    <xf numFmtId="9" fontId="15" fillId="0" borderId="22" xfId="0" applyNumberFormat="1" applyFont="1" applyBorder="1" applyAlignment="1">
      <alignment horizontal="center" vertical="center"/>
    </xf>
    <xf numFmtId="9" fontId="15" fillId="0" borderId="74" xfId="0" applyNumberFormat="1" applyFont="1" applyBorder="1" applyAlignment="1">
      <alignment horizontal="center" vertical="center"/>
    </xf>
    <xf numFmtId="0" fontId="8" fillId="0" borderId="0" xfId="0" applyFont="1" applyFill="1" applyAlignment="1">
      <alignment horizontal="center" vertical="center"/>
    </xf>
    <xf numFmtId="4" fontId="17" fillId="0" borderId="24" xfId="0" applyNumberFormat="1" applyFont="1" applyBorder="1" applyAlignment="1">
      <alignment horizontal="right" vertical="center"/>
    </xf>
    <xf numFmtId="4" fontId="15" fillId="0" borderId="24" xfId="0" applyNumberFormat="1" applyFont="1" applyBorder="1" applyAlignment="1">
      <alignment horizontal="right" vertical="center"/>
    </xf>
    <xf numFmtId="4" fontId="15" fillId="0" borderId="24" xfId="0" applyNumberFormat="1" applyFont="1" applyBorder="1" applyAlignment="1">
      <alignment horizontal="center" vertical="center"/>
    </xf>
    <xf numFmtId="4" fontId="17" fillId="0" borderId="24" xfId="0" applyNumberFormat="1" applyFont="1" applyBorder="1" applyAlignment="1">
      <alignment horizontal="center" vertical="center"/>
    </xf>
    <xf numFmtId="4" fontId="17" fillId="0" borderId="76" xfId="0" applyNumberFormat="1" applyFont="1" applyBorder="1" applyAlignment="1">
      <alignment horizontal="right" vertical="center"/>
    </xf>
    <xf numFmtId="9" fontId="15" fillId="0" borderId="24" xfId="3" applyFont="1" applyBorder="1" applyAlignment="1">
      <alignment horizontal="right" vertical="center"/>
    </xf>
    <xf numFmtId="9" fontId="15" fillId="0" borderId="76" xfId="3" applyFont="1" applyBorder="1" applyAlignment="1">
      <alignment horizontal="right" vertical="center"/>
    </xf>
    <xf numFmtId="9" fontId="15" fillId="0" borderId="24" xfId="0" applyNumberFormat="1" applyFont="1" applyBorder="1" applyAlignment="1">
      <alignment horizontal="center" vertical="center"/>
    </xf>
    <xf numFmtId="9" fontId="15" fillId="0" borderId="76" xfId="0" applyNumberFormat="1" applyFont="1" applyBorder="1" applyAlignment="1">
      <alignment horizontal="center" vertical="center"/>
    </xf>
    <xf numFmtId="4" fontId="8" fillId="0" borderId="0" xfId="0" applyNumberFormat="1" applyFont="1" applyFill="1" applyAlignment="1">
      <alignment horizontal="center" vertical="center"/>
    </xf>
    <xf numFmtId="4" fontId="17" fillId="0" borderId="34" xfId="0" applyNumberFormat="1" applyFont="1" applyBorder="1" applyAlignment="1">
      <alignment horizontal="right" vertical="center"/>
    </xf>
    <xf numFmtId="4" fontId="15" fillId="0" borderId="34" xfId="0" applyNumberFormat="1" applyFont="1" applyBorder="1" applyAlignment="1">
      <alignment horizontal="right" vertical="center"/>
    </xf>
    <xf numFmtId="4" fontId="15" fillId="0" borderId="34" xfId="0" applyNumberFormat="1" applyFont="1" applyBorder="1" applyAlignment="1">
      <alignment horizontal="center" vertical="center"/>
    </xf>
    <xf numFmtId="10" fontId="15" fillId="0" borderId="34" xfId="0" applyNumberFormat="1" applyFont="1" applyBorder="1" applyAlignment="1">
      <alignment horizontal="center" vertical="center"/>
    </xf>
    <xf numFmtId="4" fontId="17" fillId="0" borderId="78" xfId="0" applyNumberFormat="1" applyFont="1" applyBorder="1" applyAlignment="1">
      <alignment horizontal="right" vertical="center"/>
    </xf>
    <xf numFmtId="0" fontId="18" fillId="0" borderId="79" xfId="0" applyFont="1" applyFill="1" applyBorder="1" applyAlignment="1">
      <alignment horizontal="center" vertical="center"/>
    </xf>
    <xf numFmtId="4" fontId="17" fillId="0" borderId="86" xfId="0" applyNumberFormat="1" applyFont="1" applyBorder="1" applyAlignment="1">
      <alignment horizontal="right" vertical="center"/>
    </xf>
    <xf numFmtId="4" fontId="15" fillId="0" borderId="86" xfId="0" applyNumberFormat="1" applyFont="1" applyBorder="1" applyAlignment="1">
      <alignment horizontal="right" vertical="center"/>
    </xf>
    <xf numFmtId="4" fontId="15" fillId="0" borderId="86" xfId="0" applyNumberFormat="1" applyFont="1" applyBorder="1" applyAlignment="1">
      <alignment horizontal="center" vertical="center"/>
    </xf>
    <xf numFmtId="10" fontId="15" fillId="0" borderId="86" xfId="0" applyNumberFormat="1" applyFont="1" applyBorder="1" applyAlignment="1">
      <alignment horizontal="center" vertical="center"/>
    </xf>
    <xf numFmtId="4" fontId="17" fillId="0" borderId="87" xfId="0" applyNumberFormat="1" applyFont="1" applyBorder="1" applyAlignment="1">
      <alignment horizontal="right" vertical="center"/>
    </xf>
    <xf numFmtId="9" fontId="15" fillId="0" borderId="37" xfId="0" applyNumberFormat="1" applyFont="1" applyBorder="1" applyAlignment="1">
      <alignment horizontal="center" vertical="center"/>
    </xf>
    <xf numFmtId="9" fontId="15" fillId="0" borderId="88" xfId="0" applyNumberFormat="1" applyFont="1" applyBorder="1" applyAlignment="1">
      <alignment horizontal="center" vertical="center"/>
    </xf>
    <xf numFmtId="9" fontId="15" fillId="0" borderId="91" xfId="0" applyNumberFormat="1" applyFont="1" applyBorder="1" applyAlignment="1">
      <alignment horizontal="center" vertical="center"/>
    </xf>
    <xf numFmtId="9" fontId="15" fillId="0" borderId="92" xfId="0" applyNumberFormat="1" applyFont="1" applyBorder="1" applyAlignment="1">
      <alignment horizontal="center" vertical="center"/>
    </xf>
    <xf numFmtId="4" fontId="17" fillId="0" borderId="94" xfId="0" applyNumberFormat="1" applyFont="1" applyBorder="1" applyAlignment="1">
      <alignment horizontal="right" vertical="center"/>
    </xf>
    <xf numFmtId="4" fontId="15" fillId="0" borderId="94" xfId="0" applyNumberFormat="1" applyFont="1" applyBorder="1" applyAlignment="1">
      <alignment horizontal="right" vertical="center"/>
    </xf>
    <xf numFmtId="4" fontId="17" fillId="0" borderId="94" xfId="0" applyNumberFormat="1" applyFont="1" applyBorder="1" applyAlignment="1">
      <alignment horizontal="center" vertical="center"/>
    </xf>
    <xf numFmtId="4" fontId="17" fillId="0" borderId="95" xfId="0" applyNumberFormat="1" applyFont="1" applyBorder="1" applyAlignment="1">
      <alignment horizontal="right" vertical="center"/>
    </xf>
    <xf numFmtId="0" fontId="18" fillId="0" borderId="96" xfId="0" applyFont="1" applyFill="1" applyBorder="1" applyAlignment="1">
      <alignment horizontal="center" vertical="center"/>
    </xf>
    <xf numFmtId="4" fontId="17" fillId="0" borderId="86" xfId="0" applyNumberFormat="1" applyFont="1" applyBorder="1" applyAlignment="1">
      <alignment horizontal="center" vertical="center"/>
    </xf>
    <xf numFmtId="10" fontId="15" fillId="0" borderId="94" xfId="0" applyNumberFormat="1" applyFont="1" applyBorder="1" applyAlignment="1">
      <alignment horizontal="right" vertical="center"/>
    </xf>
    <xf numFmtId="10" fontId="17" fillId="0" borderId="94" xfId="0" applyNumberFormat="1" applyFont="1" applyBorder="1" applyAlignment="1">
      <alignment horizontal="center" vertical="center"/>
    </xf>
    <xf numFmtId="10" fontId="17" fillId="0" borderId="95" xfId="0" applyNumberFormat="1" applyFont="1" applyBorder="1" applyAlignment="1">
      <alignment horizontal="right" vertical="center"/>
    </xf>
    <xf numFmtId="9" fontId="15" fillId="0" borderId="94" xfId="3" applyFont="1" applyBorder="1" applyAlignment="1">
      <alignment horizontal="center" vertical="center"/>
    </xf>
    <xf numFmtId="9" fontId="17" fillId="0" borderId="94" xfId="3" applyFont="1" applyBorder="1" applyAlignment="1">
      <alignment horizontal="center" vertical="center"/>
    </xf>
    <xf numFmtId="9" fontId="17" fillId="0" borderId="95" xfId="3" applyFont="1" applyBorder="1" applyAlignment="1">
      <alignment horizontal="center" vertical="center"/>
    </xf>
    <xf numFmtId="9" fontId="15" fillId="0" borderId="94" xfId="0" applyNumberFormat="1" applyFont="1" applyBorder="1" applyAlignment="1">
      <alignment horizontal="center" vertical="center"/>
    </xf>
    <xf numFmtId="9" fontId="15" fillId="0" borderId="95" xfId="0" applyNumberFormat="1" applyFont="1" applyBorder="1" applyAlignment="1">
      <alignment horizontal="center" vertical="center"/>
    </xf>
    <xf numFmtId="4" fontId="17" fillId="0" borderId="99" xfId="0" applyNumberFormat="1" applyFont="1" applyBorder="1" applyAlignment="1">
      <alignment horizontal="right" vertical="center"/>
    </xf>
    <xf numFmtId="4" fontId="15" fillId="0" borderId="99" xfId="0" applyNumberFormat="1" applyFont="1" applyBorder="1" applyAlignment="1">
      <alignment horizontal="right" vertical="center"/>
    </xf>
    <xf numFmtId="4" fontId="17" fillId="0" borderId="99" xfId="0" applyNumberFormat="1" applyFont="1" applyBorder="1" applyAlignment="1">
      <alignment horizontal="center" vertical="center"/>
    </xf>
    <xf numFmtId="4" fontId="17" fillId="0" borderId="100" xfId="0" applyNumberFormat="1" applyFont="1" applyBorder="1" applyAlignment="1">
      <alignment horizontal="right" vertical="center"/>
    </xf>
    <xf numFmtId="4" fontId="17" fillId="0" borderId="34" xfId="0" applyNumberFormat="1" applyFont="1" applyBorder="1" applyAlignment="1">
      <alignment horizontal="center" vertical="center"/>
    </xf>
    <xf numFmtId="4" fontId="17" fillId="0" borderId="22" xfId="0" applyNumberFormat="1" applyFont="1" applyBorder="1" applyAlignment="1">
      <alignment horizontal="center" vertical="center"/>
    </xf>
    <xf numFmtId="9" fontId="15" fillId="0" borderId="0" xfId="0" applyNumberFormat="1" applyFont="1" applyBorder="1" applyAlignment="1">
      <alignment horizontal="center"/>
    </xf>
    <xf numFmtId="0" fontId="18" fillId="0" borderId="102" xfId="0" applyFont="1" applyFill="1" applyBorder="1" applyAlignment="1">
      <alignment horizontal="center" vertical="center" wrapText="1"/>
    </xf>
    <xf numFmtId="0" fontId="17" fillId="0" borderId="47" xfId="0" applyFont="1" applyFill="1" applyBorder="1" applyAlignment="1">
      <alignment horizontal="left" vertical="center" wrapText="1"/>
    </xf>
    <xf numFmtId="10" fontId="15" fillId="0" borderId="91" xfId="0" applyNumberFormat="1" applyFont="1" applyFill="1" applyBorder="1" applyAlignment="1">
      <alignment horizontal="center" vertical="center"/>
    </xf>
    <xf numFmtId="10" fontId="15" fillId="0" borderId="92" xfId="0" applyNumberFormat="1" applyFont="1" applyFill="1" applyBorder="1" applyAlignment="1">
      <alignment horizontal="center" vertical="center"/>
    </xf>
    <xf numFmtId="9" fontId="17" fillId="0" borderId="22" xfId="3" applyFont="1" applyBorder="1" applyAlignment="1">
      <alignment horizontal="center" vertical="center"/>
    </xf>
    <xf numFmtId="9" fontId="15" fillId="0" borderId="22" xfId="3" applyFont="1" applyBorder="1" applyAlignment="1">
      <alignment horizontal="center" vertical="center"/>
    </xf>
    <xf numFmtId="9" fontId="17" fillId="0" borderId="74" xfId="3" applyFont="1" applyBorder="1" applyAlignment="1">
      <alignment horizontal="center" vertical="center"/>
    </xf>
    <xf numFmtId="9" fontId="17" fillId="0" borderId="24" xfId="3" applyFont="1" applyBorder="1" applyAlignment="1">
      <alignment horizontal="center" vertical="center"/>
    </xf>
    <xf numFmtId="9" fontId="15" fillId="0" borderId="24" xfId="3" applyFont="1" applyBorder="1" applyAlignment="1">
      <alignment horizontal="center" vertical="center"/>
    </xf>
    <xf numFmtId="9" fontId="17" fillId="0" borderId="76" xfId="3" applyFont="1" applyBorder="1" applyAlignment="1">
      <alignment horizontal="center" vertical="center"/>
    </xf>
    <xf numFmtId="4" fontId="17" fillId="0" borderId="106" xfId="0" applyNumberFormat="1" applyFont="1" applyBorder="1" applyAlignment="1">
      <alignment horizontal="right" vertical="center"/>
    </xf>
    <xf numFmtId="4" fontId="17" fillId="0" borderId="106" xfId="0" applyNumberFormat="1" applyFont="1" applyBorder="1" applyAlignment="1">
      <alignment horizontal="center" vertical="center"/>
    </xf>
    <xf numFmtId="4" fontId="15" fillId="0" borderId="106" xfId="0" applyNumberFormat="1" applyFont="1" applyBorder="1" applyAlignment="1">
      <alignment horizontal="right" vertical="center"/>
    </xf>
    <xf numFmtId="4" fontId="17" fillId="0" borderId="107" xfId="0" applyNumberFormat="1" applyFont="1" applyBorder="1" applyAlignment="1">
      <alignment horizontal="right" vertical="center"/>
    </xf>
    <xf numFmtId="4" fontId="17" fillId="0" borderId="109" xfId="0" applyNumberFormat="1" applyFont="1" applyBorder="1" applyAlignment="1">
      <alignment horizontal="right" vertical="center"/>
    </xf>
    <xf numFmtId="4" fontId="17" fillId="0" borderId="109" xfId="0" applyNumberFormat="1" applyFont="1" applyBorder="1" applyAlignment="1">
      <alignment horizontal="center" vertical="center"/>
    </xf>
    <xf numFmtId="4" fontId="15" fillId="0" borderId="109" xfId="0" applyNumberFormat="1" applyFont="1" applyBorder="1" applyAlignment="1">
      <alignment horizontal="right" vertical="center"/>
    </xf>
    <xf numFmtId="4" fontId="17" fillId="0" borderId="110" xfId="0" applyNumberFormat="1" applyFont="1" applyBorder="1" applyAlignment="1">
      <alignment horizontal="right" vertical="center"/>
    </xf>
    <xf numFmtId="4" fontId="17" fillId="0" borderId="112" xfId="0" applyNumberFormat="1" applyFont="1" applyBorder="1" applyAlignment="1">
      <alignment horizontal="right" vertical="center"/>
    </xf>
    <xf numFmtId="4" fontId="15" fillId="0" borderId="112" xfId="0" applyNumberFormat="1" applyFont="1" applyBorder="1" applyAlignment="1">
      <alignment horizontal="right" vertical="center"/>
    </xf>
    <xf numFmtId="4" fontId="17" fillId="0" borderId="113" xfId="0" applyNumberFormat="1" applyFont="1" applyBorder="1" applyAlignment="1">
      <alignment horizontal="right" vertical="center"/>
    </xf>
    <xf numFmtId="4" fontId="17" fillId="0" borderId="11" xfId="0" applyNumberFormat="1" applyFont="1" applyBorder="1" applyAlignment="1">
      <alignment horizontal="right" vertical="center"/>
    </xf>
    <xf numFmtId="4" fontId="17" fillId="0" borderId="114" xfId="0" applyNumberFormat="1" applyFont="1" applyBorder="1" applyAlignment="1">
      <alignment horizontal="right" vertical="center"/>
    </xf>
    <xf numFmtId="4" fontId="17" fillId="0" borderId="115" xfId="0" applyNumberFormat="1" applyFont="1" applyBorder="1" applyAlignment="1">
      <alignment horizontal="right" vertical="center"/>
    </xf>
    <xf numFmtId="4" fontId="17" fillId="0" borderId="116" xfId="0" applyNumberFormat="1" applyFont="1" applyBorder="1" applyAlignment="1">
      <alignment horizontal="right" vertical="center"/>
    </xf>
    <xf numFmtId="4" fontId="17" fillId="0" borderId="119" xfId="0" applyNumberFormat="1" applyFont="1" applyBorder="1" applyAlignment="1">
      <alignment horizontal="center" vertical="center"/>
    </xf>
    <xf numFmtId="4" fontId="15" fillId="0" borderId="119" xfId="0" applyNumberFormat="1" applyFont="1" applyBorder="1" applyAlignment="1">
      <alignment horizontal="right" vertical="center"/>
    </xf>
    <xf numFmtId="4" fontId="17" fillId="0" borderId="120" xfId="0" applyNumberFormat="1" applyFont="1" applyBorder="1" applyAlignment="1">
      <alignment horizontal="center" vertical="center"/>
    </xf>
    <xf numFmtId="0" fontId="17" fillId="0" borderId="119" xfId="0" applyFont="1" applyBorder="1" applyAlignment="1">
      <alignment horizontal="center" vertical="center"/>
    </xf>
    <xf numFmtId="10" fontId="15" fillId="0" borderId="119" xfId="0" applyNumberFormat="1" applyFont="1" applyBorder="1" applyAlignment="1">
      <alignment horizontal="center" vertical="center"/>
    </xf>
    <xf numFmtId="10" fontId="17" fillId="0" borderId="120" xfId="0" applyNumberFormat="1" applyFont="1" applyBorder="1" applyAlignment="1">
      <alignment horizontal="center" vertical="center"/>
    </xf>
    <xf numFmtId="0" fontId="8" fillId="0" borderId="0" xfId="0" applyFont="1" applyAlignment="1">
      <alignment horizontal="center" vertical="center"/>
    </xf>
    <xf numFmtId="10" fontId="0" fillId="0" borderId="0" xfId="0" applyNumberFormat="1"/>
    <xf numFmtId="169" fontId="0" fillId="0" borderId="0" xfId="0" applyNumberFormat="1"/>
    <xf numFmtId="4" fontId="14" fillId="0" borderId="0" xfId="0" applyNumberFormat="1" applyFont="1" applyAlignment="1">
      <alignment horizontal="center" vertical="center"/>
    </xf>
    <xf numFmtId="4" fontId="24" fillId="0" borderId="0" xfId="0" applyNumberFormat="1" applyFont="1" applyAlignment="1">
      <alignment horizontal="center" vertical="center"/>
    </xf>
    <xf numFmtId="170" fontId="0" fillId="0" borderId="0" xfId="0" applyNumberFormat="1"/>
    <xf numFmtId="167" fontId="0" fillId="0" borderId="0" xfId="0" applyNumberFormat="1"/>
    <xf numFmtId="4" fontId="25" fillId="0" borderId="0" xfId="0" applyNumberFormat="1" applyFont="1"/>
    <xf numFmtId="9" fontId="15" fillId="0" borderId="122" xfId="0" applyNumberFormat="1" applyFont="1" applyBorder="1" applyAlignment="1">
      <alignment horizontal="center" vertical="center"/>
    </xf>
    <xf numFmtId="9" fontId="15" fillId="0" borderId="123" xfId="0" applyNumberFormat="1" applyFont="1" applyBorder="1" applyAlignment="1">
      <alignment horizontal="center" vertical="center"/>
    </xf>
    <xf numFmtId="4" fontId="17" fillId="0" borderId="125" xfId="0" applyNumberFormat="1" applyFont="1" applyBorder="1" applyAlignment="1">
      <alignment horizontal="right" vertical="center"/>
    </xf>
    <xf numFmtId="4" fontId="15" fillId="0" borderId="125" xfId="0" applyNumberFormat="1" applyFont="1" applyBorder="1" applyAlignment="1">
      <alignment horizontal="right" vertical="center"/>
    </xf>
    <xf numFmtId="4" fontId="17" fillId="0" borderId="125" xfId="0" applyNumberFormat="1" applyFont="1" applyBorder="1" applyAlignment="1">
      <alignment horizontal="center" vertical="center"/>
    </xf>
    <xf numFmtId="4" fontId="17" fillId="0" borderId="126" xfId="0" applyNumberFormat="1" applyFont="1" applyBorder="1" applyAlignment="1">
      <alignment horizontal="right" vertical="center"/>
    </xf>
    <xf numFmtId="9" fontId="15" fillId="0" borderId="125" xfId="0" applyNumberFormat="1" applyFont="1" applyBorder="1" applyAlignment="1">
      <alignment horizontal="center" vertical="center"/>
    </xf>
    <xf numFmtId="9" fontId="15" fillId="0" borderId="126" xfId="0" applyNumberFormat="1" applyFont="1" applyBorder="1" applyAlignment="1">
      <alignment horizontal="center" vertical="center"/>
    </xf>
    <xf numFmtId="4" fontId="17" fillId="0" borderId="128" xfId="0" applyNumberFormat="1" applyFont="1" applyBorder="1" applyAlignment="1">
      <alignment horizontal="right" vertical="center"/>
    </xf>
    <xf numFmtId="4" fontId="15" fillId="0" borderId="128" xfId="0" applyNumberFormat="1" applyFont="1" applyBorder="1" applyAlignment="1">
      <alignment horizontal="right" vertical="center"/>
    </xf>
    <xf numFmtId="4" fontId="17" fillId="0" borderId="128" xfId="0" applyNumberFormat="1" applyFont="1" applyBorder="1" applyAlignment="1">
      <alignment horizontal="center" vertical="center"/>
    </xf>
    <xf numFmtId="4" fontId="17" fillId="0" borderId="129" xfId="0" applyNumberFormat="1" applyFont="1" applyBorder="1" applyAlignment="1">
      <alignment horizontal="right" vertical="center"/>
    </xf>
    <xf numFmtId="0" fontId="18" fillId="0" borderId="47"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8" fillId="0" borderId="29" xfId="0" applyFont="1" applyFill="1" applyBorder="1" applyAlignment="1">
      <alignment horizontal="center" vertical="center"/>
    </xf>
    <xf numFmtId="4" fontId="15" fillId="0" borderId="37" xfId="0" applyNumberFormat="1" applyFont="1" applyBorder="1" applyAlignment="1">
      <alignment horizontal="center" vertical="center"/>
    </xf>
    <xf numFmtId="4" fontId="17" fillId="0" borderId="37" xfId="0" applyNumberFormat="1" applyFont="1" applyBorder="1" applyAlignment="1">
      <alignment horizontal="center" vertical="center"/>
    </xf>
    <xf numFmtId="4" fontId="17" fillId="0" borderId="131" xfId="0" applyNumberFormat="1" applyFont="1" applyBorder="1" applyAlignment="1">
      <alignment horizontal="right" vertical="center"/>
    </xf>
    <xf numFmtId="4" fontId="15" fillId="0" borderId="131" xfId="0" applyNumberFormat="1" applyFont="1" applyBorder="1" applyAlignment="1">
      <alignment horizontal="right" vertical="center"/>
    </xf>
    <xf numFmtId="4" fontId="17" fillId="0" borderId="132" xfId="0" applyNumberFormat="1" applyFont="1" applyBorder="1" applyAlignment="1">
      <alignment horizontal="right" vertical="center"/>
    </xf>
    <xf numFmtId="4" fontId="17" fillId="0" borderId="131" xfId="0" applyNumberFormat="1" applyFont="1" applyBorder="1" applyAlignment="1">
      <alignment horizontal="center" vertical="center"/>
    </xf>
    <xf numFmtId="0" fontId="18" fillId="0" borderId="47" xfId="0" applyFont="1" applyFill="1" applyBorder="1" applyAlignment="1">
      <alignment horizontal="center" vertical="center"/>
    </xf>
    <xf numFmtId="0" fontId="18" fillId="0" borderId="133" xfId="0" applyFont="1" applyFill="1" applyBorder="1" applyAlignment="1">
      <alignment horizontal="center" vertical="center"/>
    </xf>
    <xf numFmtId="0" fontId="18" fillId="0" borderId="134" xfId="0" applyFont="1" applyFill="1" applyBorder="1" applyAlignment="1">
      <alignment horizontal="center" vertical="center" wrapText="1"/>
    </xf>
    <xf numFmtId="4" fontId="17" fillId="0" borderId="112" xfId="0" applyNumberFormat="1" applyFont="1" applyBorder="1" applyAlignment="1">
      <alignment horizontal="center" vertical="center"/>
    </xf>
    <xf numFmtId="0" fontId="18" fillId="0" borderId="103" xfId="0" applyFont="1" applyFill="1" applyBorder="1" applyAlignment="1">
      <alignment horizontal="center" vertical="center" wrapText="1"/>
    </xf>
    <xf numFmtId="0" fontId="17" fillId="0" borderId="29" xfId="0" applyFont="1" applyFill="1" applyBorder="1" applyAlignment="1">
      <alignment horizontal="center" vertical="center" wrapText="1"/>
    </xf>
    <xf numFmtId="9" fontId="15" fillId="0" borderId="106" xfId="0" applyNumberFormat="1" applyFont="1" applyBorder="1" applyAlignment="1">
      <alignment horizontal="center" vertical="center"/>
    </xf>
    <xf numFmtId="9" fontId="15" fillId="0" borderId="107" xfId="0" applyNumberFormat="1" applyFont="1" applyBorder="1" applyAlignment="1">
      <alignment horizontal="center" vertical="center"/>
    </xf>
    <xf numFmtId="10" fontId="15" fillId="0" borderId="125" xfId="0" applyNumberFormat="1" applyFont="1" applyFill="1" applyBorder="1" applyAlignment="1">
      <alignment horizontal="center" vertical="center"/>
    </xf>
    <xf numFmtId="10" fontId="15" fillId="0" borderId="122" xfId="0" applyNumberFormat="1" applyFont="1" applyFill="1" applyBorder="1" applyAlignment="1">
      <alignment horizontal="center" vertical="center"/>
    </xf>
    <xf numFmtId="4" fontId="17" fillId="0" borderId="122" xfId="0" applyNumberFormat="1" applyFont="1" applyBorder="1" applyAlignment="1">
      <alignment horizontal="center" vertical="center"/>
    </xf>
    <xf numFmtId="4" fontId="20" fillId="0" borderId="96" xfId="0" applyNumberFormat="1" applyFont="1" applyFill="1" applyBorder="1" applyAlignment="1">
      <alignment horizontal="center" vertical="center"/>
    </xf>
    <xf numFmtId="4" fontId="26" fillId="2" borderId="28" xfId="0" applyNumberFormat="1" applyFont="1" applyFill="1" applyBorder="1" applyAlignment="1">
      <alignment horizontal="center" vertical="center" wrapText="1"/>
    </xf>
    <xf numFmtId="4" fontId="26" fillId="2" borderId="28" xfId="0" applyNumberFormat="1" applyFont="1" applyFill="1" applyBorder="1" applyAlignment="1">
      <alignment horizontal="center" vertical="center"/>
    </xf>
    <xf numFmtId="168" fontId="10" fillId="0" borderId="37" xfId="0" applyNumberFormat="1" applyFont="1" applyBorder="1" applyAlignment="1">
      <alignment horizontal="center" vertical="center" wrapText="1"/>
    </xf>
    <xf numFmtId="0" fontId="12" fillId="0" borderId="37" xfId="0" applyNumberFormat="1" applyFont="1" applyFill="1" applyBorder="1" applyAlignment="1">
      <alignment horizontal="center" vertical="center" wrapText="1"/>
    </xf>
    <xf numFmtId="0" fontId="12" fillId="0" borderId="55" xfId="0" applyFont="1" applyFill="1" applyBorder="1" applyAlignment="1">
      <alignment vertical="center" wrapText="1"/>
    </xf>
    <xf numFmtId="0" fontId="12" fillId="0" borderId="45" xfId="0" applyFont="1" applyBorder="1" applyAlignment="1">
      <alignment horizontal="center" vertical="center" wrapText="1"/>
    </xf>
    <xf numFmtId="0" fontId="12" fillId="0" borderId="37" xfId="0" applyFont="1" applyFill="1" applyBorder="1" applyAlignment="1">
      <alignment horizontal="left" vertical="center" wrapText="1"/>
    </xf>
    <xf numFmtId="0" fontId="12" fillId="0" borderId="24" xfId="0" applyFont="1" applyFill="1" applyBorder="1" applyAlignment="1">
      <alignment horizontal="left" vertical="center" wrapText="1"/>
    </xf>
    <xf numFmtId="4" fontId="26" fillId="2" borderId="29" xfId="0" applyNumberFormat="1" applyFont="1" applyFill="1" applyBorder="1" applyAlignment="1">
      <alignment horizontal="center" vertical="center" wrapText="1"/>
    </xf>
    <xf numFmtId="166" fontId="12" fillId="0" borderId="53" xfId="0" applyNumberFormat="1" applyFont="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4" fontId="13" fillId="2" borderId="47" xfId="0" applyNumberFormat="1" applyFont="1" applyFill="1" applyBorder="1" applyAlignment="1">
      <alignment vertical="center" wrapText="1"/>
    </xf>
    <xf numFmtId="166" fontId="13" fillId="2" borderId="138" xfId="0" applyNumberFormat="1" applyFont="1" applyFill="1" applyBorder="1" applyAlignment="1">
      <alignment horizontal="center" vertical="center" wrapText="1"/>
    </xf>
    <xf numFmtId="4" fontId="13" fillId="2" borderId="47" xfId="0" applyNumberFormat="1" applyFont="1" applyFill="1" applyBorder="1" applyAlignment="1">
      <alignment horizontal="right" vertical="center" wrapText="1"/>
    </xf>
    <xf numFmtId="0" fontId="10" fillId="0" borderId="23" xfId="0" applyFont="1" applyFill="1" applyBorder="1" applyAlignment="1">
      <alignment vertical="center" wrapText="1"/>
    </xf>
    <xf numFmtId="3" fontId="10" fillId="0" borderId="22" xfId="0" applyNumberFormat="1" applyFont="1" applyBorder="1" applyAlignment="1">
      <alignment horizontal="center" vertical="center"/>
    </xf>
    <xf numFmtId="0" fontId="13" fillId="2" borderId="47" xfId="0" applyFont="1" applyFill="1" applyBorder="1" applyAlignment="1">
      <alignment vertical="center" wrapText="1"/>
    </xf>
    <xf numFmtId="166" fontId="13" fillId="2" borderId="50" xfId="0" applyNumberFormat="1" applyFont="1" applyFill="1" applyBorder="1" applyAlignment="1">
      <alignment horizontal="center" vertical="center" wrapText="1"/>
    </xf>
    <xf numFmtId="0" fontId="12" fillId="0" borderId="58" xfId="0" applyFont="1" applyBorder="1" applyAlignment="1">
      <alignment horizontal="center" vertical="center" wrapText="1"/>
    </xf>
    <xf numFmtId="166" fontId="12" fillId="0" borderId="60" xfId="0" applyNumberFormat="1" applyFont="1" applyBorder="1" applyAlignment="1">
      <alignment horizontal="center" vertical="center" wrapText="1"/>
    </xf>
    <xf numFmtId="1" fontId="10" fillId="0" borderId="58" xfId="0" applyNumberFormat="1" applyFont="1" applyBorder="1" applyAlignment="1">
      <alignment horizontal="center" vertical="center"/>
    </xf>
    <xf numFmtId="4" fontId="12" fillId="0" borderId="57" xfId="0" applyNumberFormat="1" applyFont="1" applyFill="1" applyBorder="1" applyAlignment="1">
      <alignment horizontal="center" vertical="center" wrapText="1"/>
    </xf>
    <xf numFmtId="0" fontId="10" fillId="0" borderId="58" xfId="0" applyFont="1" applyFill="1" applyBorder="1" applyAlignment="1">
      <alignment vertical="center" wrapText="1"/>
    </xf>
    <xf numFmtId="4" fontId="12" fillId="0" borderId="58" xfId="0" applyNumberFormat="1" applyFont="1" applyFill="1" applyBorder="1" applyAlignment="1">
      <alignment horizontal="center" vertical="center" wrapText="1"/>
    </xf>
    <xf numFmtId="3" fontId="10" fillId="0" borderId="58" xfId="0" applyNumberFormat="1" applyFont="1" applyBorder="1" applyAlignment="1">
      <alignment horizontal="center" vertical="center"/>
    </xf>
    <xf numFmtId="4" fontId="12" fillId="0" borderId="59" xfId="0" applyNumberFormat="1" applyFont="1" applyFill="1" applyBorder="1" applyAlignment="1">
      <alignment horizontal="right" vertical="center" wrapText="1"/>
    </xf>
    <xf numFmtId="4" fontId="12" fillId="0" borderId="58" xfId="0" applyNumberFormat="1" applyFont="1" applyFill="1" applyBorder="1" applyAlignment="1">
      <alignment vertical="center" wrapText="1"/>
    </xf>
    <xf numFmtId="0" fontId="10" fillId="0" borderId="58" xfId="0" applyNumberFormat="1" applyFont="1" applyFill="1" applyBorder="1" applyAlignment="1">
      <alignment horizontal="center" vertical="center" wrapText="1"/>
    </xf>
    <xf numFmtId="4" fontId="12" fillId="0" borderId="58" xfId="0" applyNumberFormat="1" applyFont="1" applyFill="1" applyBorder="1" applyAlignment="1">
      <alignment horizontal="right" vertical="center" wrapText="1"/>
    </xf>
    <xf numFmtId="0" fontId="10" fillId="0" borderId="5" xfId="0" applyFont="1" applyFill="1" applyBorder="1" applyAlignment="1">
      <alignment vertical="center" wrapText="1"/>
    </xf>
    <xf numFmtId="4" fontId="10" fillId="0" borderId="58" xfId="0" applyNumberFormat="1" applyFont="1" applyFill="1" applyBorder="1" applyAlignment="1">
      <alignment horizontal="right" vertical="center" wrapText="1"/>
    </xf>
    <xf numFmtId="166" fontId="13" fillId="0" borderId="60" xfId="0" applyNumberFormat="1" applyFont="1" applyFill="1" applyBorder="1" applyAlignment="1">
      <alignment horizontal="center" vertical="center" wrapText="1"/>
    </xf>
    <xf numFmtId="0" fontId="12" fillId="0" borderId="58" xfId="0" applyFont="1" applyFill="1" applyBorder="1" applyAlignment="1">
      <alignment horizontal="left" vertical="center" wrapText="1"/>
    </xf>
    <xf numFmtId="166" fontId="12" fillId="0" borderId="60" xfId="0" applyNumberFormat="1" applyFont="1" applyFill="1" applyBorder="1" applyAlignment="1">
      <alignment horizontal="center" vertical="center" wrapText="1"/>
    </xf>
    <xf numFmtId="9" fontId="15" fillId="0" borderId="141" xfId="0" applyNumberFormat="1" applyFont="1" applyBorder="1" applyAlignment="1">
      <alignment horizontal="center" vertical="center"/>
    </xf>
    <xf numFmtId="9" fontId="15" fillId="0" borderId="142" xfId="0" applyNumberFormat="1" applyFont="1" applyBorder="1" applyAlignment="1">
      <alignment horizontal="center" vertical="center"/>
    </xf>
    <xf numFmtId="4" fontId="17" fillId="0" borderId="144" xfId="0" applyNumberFormat="1" applyFont="1" applyBorder="1" applyAlignment="1">
      <alignment horizontal="right" vertical="center"/>
    </xf>
    <xf numFmtId="4" fontId="17" fillId="0" borderId="144" xfId="0" applyNumberFormat="1" applyFont="1" applyBorder="1" applyAlignment="1">
      <alignment horizontal="center" vertical="center"/>
    </xf>
    <xf numFmtId="4" fontId="17" fillId="0" borderId="145" xfId="0" applyNumberFormat="1" applyFont="1" applyBorder="1" applyAlignment="1">
      <alignment horizontal="right" vertical="center"/>
    </xf>
    <xf numFmtId="4" fontId="15" fillId="0" borderId="144" xfId="0" applyNumberFormat="1" applyFont="1" applyBorder="1" applyAlignment="1">
      <alignment horizontal="right" vertical="center"/>
    </xf>
    <xf numFmtId="9" fontId="15" fillId="0" borderId="147" xfId="0" applyNumberFormat="1" applyFont="1" applyBorder="1" applyAlignment="1">
      <alignment horizontal="center" vertical="center"/>
    </xf>
    <xf numFmtId="9" fontId="15" fillId="0" borderId="148" xfId="0" applyNumberFormat="1" applyFont="1" applyBorder="1" applyAlignment="1">
      <alignment horizontal="center" vertical="center"/>
    </xf>
    <xf numFmtId="4" fontId="17" fillId="0" borderId="150" xfId="0" applyNumberFormat="1" applyFont="1" applyBorder="1" applyAlignment="1">
      <alignment horizontal="right" vertical="center"/>
    </xf>
    <xf numFmtId="4" fontId="15" fillId="0" borderId="150" xfId="0" applyNumberFormat="1" applyFont="1" applyBorder="1" applyAlignment="1">
      <alignment horizontal="right" vertical="center"/>
    </xf>
    <xf numFmtId="4" fontId="17" fillId="0" borderId="150" xfId="0" applyNumberFormat="1" applyFont="1" applyBorder="1" applyAlignment="1">
      <alignment horizontal="center" vertical="center"/>
    </xf>
    <xf numFmtId="4" fontId="17" fillId="0" borderId="151" xfId="0" applyNumberFormat="1" applyFont="1" applyBorder="1" applyAlignment="1">
      <alignment horizontal="right" vertical="center"/>
    </xf>
    <xf numFmtId="9" fontId="17" fillId="0" borderId="88" xfId="0" applyNumberFormat="1" applyFont="1" applyBorder="1" applyAlignment="1">
      <alignment horizontal="center" vertical="center"/>
    </xf>
    <xf numFmtId="4" fontId="17" fillId="0" borderId="106" xfId="0" applyNumberFormat="1" applyFont="1" applyBorder="1" applyAlignment="1">
      <alignment vertical="center"/>
    </xf>
    <xf numFmtId="9" fontId="15" fillId="0" borderId="123" xfId="0" applyNumberFormat="1" applyFont="1" applyFill="1" applyBorder="1" applyAlignment="1">
      <alignment horizontal="center" vertical="center"/>
    </xf>
    <xf numFmtId="9" fontId="15" fillId="0" borderId="126" xfId="0" applyNumberFormat="1" applyFont="1" applyFill="1" applyBorder="1" applyAlignment="1">
      <alignment horizontal="center" vertical="center"/>
    </xf>
    <xf numFmtId="9" fontId="15" fillId="0" borderId="122" xfId="0" applyNumberFormat="1" applyFont="1" applyFill="1" applyBorder="1" applyAlignment="1">
      <alignment horizontal="center" vertical="center"/>
    </xf>
    <xf numFmtId="9" fontId="15" fillId="0" borderId="125" xfId="0" applyNumberFormat="1" applyFont="1" applyFill="1" applyBorder="1" applyAlignment="1">
      <alignment horizontal="center" vertical="center"/>
    </xf>
    <xf numFmtId="4" fontId="12" fillId="0" borderId="0" xfId="0" applyNumberFormat="1" applyFont="1" applyAlignment="1">
      <alignment horizontal="right" vertical="center"/>
    </xf>
    <xf numFmtId="39" fontId="8" fillId="0" borderId="0" xfId="0" applyNumberFormat="1" applyFont="1" applyFill="1" applyAlignment="1">
      <alignment horizontal="left" vertical="center"/>
    </xf>
    <xf numFmtId="9" fontId="15" fillId="0" borderId="91" xfId="0" applyNumberFormat="1" applyFont="1" applyFill="1" applyBorder="1" applyAlignment="1">
      <alignment horizontal="center" vertical="center"/>
    </xf>
    <xf numFmtId="3" fontId="9" fillId="0" borderId="10" xfId="0" applyNumberFormat="1" applyFont="1" applyBorder="1" applyAlignment="1">
      <alignment horizontal="center" vertical="center"/>
    </xf>
    <xf numFmtId="4" fontId="17" fillId="0" borderId="119" xfId="0" applyNumberFormat="1" applyFont="1" applyBorder="1" applyAlignment="1">
      <alignment horizontal="right" vertical="center"/>
    </xf>
    <xf numFmtId="4" fontId="22" fillId="0" borderId="71" xfId="0" applyNumberFormat="1" applyFont="1" applyFill="1" applyBorder="1" applyAlignment="1">
      <alignment horizontal="center" vertical="center"/>
    </xf>
    <xf numFmtId="4" fontId="0" fillId="0" borderId="0" xfId="0" applyNumberFormat="1" applyAlignment="1">
      <alignment horizontal="center" vertical="center"/>
    </xf>
    <xf numFmtId="0" fontId="12" fillId="0" borderId="55" xfId="0" applyFont="1" applyBorder="1" applyAlignment="1">
      <alignment horizontal="center" vertical="center" wrapText="1"/>
    </xf>
    <xf numFmtId="171" fontId="12" fillId="0" borderId="166" xfId="0" applyNumberFormat="1" applyFont="1" applyBorder="1" applyAlignment="1">
      <alignment horizontal="center" vertical="center" wrapText="1"/>
    </xf>
    <xf numFmtId="0" fontId="13" fillId="0" borderId="172" xfId="0" applyFont="1" applyBorder="1" applyAlignment="1">
      <alignment horizontal="center" vertical="center" wrapText="1"/>
    </xf>
    <xf numFmtId="0" fontId="12" fillId="0" borderId="173" xfId="0" applyFont="1" applyBorder="1" applyAlignment="1">
      <alignment horizontal="center" vertical="center" wrapText="1"/>
    </xf>
    <xf numFmtId="171" fontId="12" fillId="0" borderId="170" xfId="0" applyNumberFormat="1" applyFont="1" applyBorder="1" applyAlignment="1">
      <alignment horizontal="center" vertical="center" wrapText="1"/>
    </xf>
    <xf numFmtId="0" fontId="12" fillId="0" borderId="189" xfId="0" applyFont="1" applyBorder="1" applyAlignment="1">
      <alignment horizontal="center" vertical="center" wrapText="1"/>
    </xf>
    <xf numFmtId="4" fontId="12" fillId="0" borderId="164" xfId="0" applyNumberFormat="1" applyFont="1" applyBorder="1" applyAlignment="1">
      <alignment vertical="center" wrapText="1"/>
    </xf>
    <xf numFmtId="0" fontId="12" fillId="0" borderId="164" xfId="0" applyNumberFormat="1" applyFont="1" applyFill="1" applyBorder="1" applyAlignment="1">
      <alignment horizontal="center" vertical="center" wrapText="1"/>
    </xf>
    <xf numFmtId="0" fontId="10" fillId="0" borderId="164" xfId="0" applyFont="1" applyFill="1" applyBorder="1" applyAlignment="1">
      <alignment horizontal="center" vertical="center"/>
    </xf>
    <xf numFmtId="4" fontId="12" fillId="3" borderId="22" xfId="0" applyNumberFormat="1" applyFont="1" applyFill="1" applyBorder="1" applyAlignment="1">
      <alignment horizontal="right" vertical="center" wrapText="1"/>
    </xf>
    <xf numFmtId="2" fontId="10" fillId="0" borderId="164" xfId="0" applyNumberFormat="1" applyFont="1" applyFill="1" applyBorder="1" applyAlignment="1">
      <alignment horizontal="right" vertical="center"/>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8"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2" fontId="10" fillId="0" borderId="34" xfId="0" applyNumberFormat="1" applyFont="1" applyFill="1" applyBorder="1" applyAlignment="1">
      <alignment horizontal="right" vertical="center"/>
    </xf>
    <xf numFmtId="0" fontId="30" fillId="2" borderId="172" xfId="0" applyFont="1" applyFill="1" applyBorder="1" applyAlignment="1">
      <alignment horizontal="center" vertical="center"/>
    </xf>
    <xf numFmtId="0" fontId="33" fillId="0" borderId="172" xfId="4" applyFont="1" applyBorder="1" applyAlignment="1">
      <alignment horizontal="center" vertical="center"/>
    </xf>
    <xf numFmtId="0" fontId="33" fillId="0" borderId="172" xfId="4" applyFont="1" applyBorder="1" applyAlignment="1">
      <alignment horizontal="right" vertical="center"/>
    </xf>
    <xf numFmtId="0" fontId="33" fillId="0" borderId="172" xfId="4" applyFont="1" applyBorder="1" applyAlignment="1">
      <alignment horizontal="left" vertical="center" wrapText="1"/>
    </xf>
    <xf numFmtId="0" fontId="0" fillId="0" borderId="0" xfId="0"/>
    <xf numFmtId="2" fontId="33" fillId="0" borderId="172" xfId="4" applyNumberFormat="1" applyFont="1" applyBorder="1" applyAlignment="1">
      <alignment horizontal="right" vertical="center"/>
    </xf>
    <xf numFmtId="175" fontId="33" fillId="0" borderId="172" xfId="4" applyNumberFormat="1" applyFont="1" applyBorder="1" applyAlignment="1">
      <alignment horizontal="right" vertical="center"/>
    </xf>
    <xf numFmtId="0" fontId="55" fillId="0" borderId="0" xfId="105"/>
    <xf numFmtId="0" fontId="33" fillId="0" borderId="172" xfId="101" applyFont="1" applyBorder="1" applyAlignment="1">
      <alignment horizontal="center" vertical="center"/>
    </xf>
    <xf numFmtId="0" fontId="33" fillId="0" borderId="172" xfId="101" applyFont="1" applyBorder="1" applyAlignment="1">
      <alignment horizontal="right" vertical="center"/>
    </xf>
    <xf numFmtId="0" fontId="0" fillId="0" borderId="172" xfId="0" applyFont="1" applyBorder="1" applyAlignment="1">
      <alignment vertical="center"/>
    </xf>
    <xf numFmtId="0" fontId="0" fillId="0" borderId="172" xfId="0" applyFont="1" applyBorder="1" applyAlignment="1">
      <alignment vertical="center" wrapText="1"/>
    </xf>
    <xf numFmtId="2" fontId="0" fillId="0" borderId="172" xfId="0" applyNumberFormat="1" applyFont="1" applyBorder="1" applyAlignment="1">
      <alignment vertical="center"/>
    </xf>
    <xf numFmtId="166" fontId="0" fillId="0" borderId="172" xfId="0" applyNumberFormat="1" applyFont="1" applyBorder="1" applyAlignment="1">
      <alignment vertical="center"/>
    </xf>
    <xf numFmtId="0" fontId="5" fillId="34" borderId="172" xfId="104" applyFont="1" applyFill="1" applyBorder="1" applyAlignment="1">
      <alignment horizontal="left" vertical="center" wrapText="1"/>
    </xf>
    <xf numFmtId="0" fontId="33" fillId="0" borderId="172" xfId="101" applyFont="1" applyBorder="1" applyAlignment="1">
      <alignment horizontal="left" vertical="center" wrapText="1"/>
    </xf>
    <xf numFmtId="0" fontId="33" fillId="0" borderId="204" xfId="0" applyFont="1" applyBorder="1" applyAlignment="1">
      <alignment horizontal="left" vertical="center" wrapText="1"/>
    </xf>
    <xf numFmtId="166" fontId="33" fillId="0" borderId="205" xfId="0" applyNumberFormat="1" applyFont="1" applyBorder="1" applyAlignment="1">
      <alignment horizontal="right" vertical="center"/>
    </xf>
    <xf numFmtId="4" fontId="12" fillId="0" borderId="24" xfId="0" applyNumberFormat="1" applyFont="1" applyBorder="1" applyAlignment="1">
      <alignment horizontal="right" vertical="center"/>
    </xf>
    <xf numFmtId="4" fontId="12" fillId="0" borderId="24" xfId="0" applyNumberFormat="1" applyFont="1" applyBorder="1" applyAlignment="1">
      <alignment vertical="center"/>
    </xf>
    <xf numFmtId="0" fontId="0" fillId="0" borderId="0" xfId="0"/>
    <xf numFmtId="0" fontId="24" fillId="0" borderId="0" xfId="0" applyFont="1" applyAlignment="1">
      <alignment horizontal="left" vertical="center"/>
    </xf>
    <xf numFmtId="0" fontId="30" fillId="0" borderId="0" xfId="0" applyFont="1" applyAlignment="1">
      <alignment horizontal="left" vertical="center"/>
    </xf>
    <xf numFmtId="0" fontId="57" fillId="0" borderId="0" xfId="0" applyFont="1" applyAlignment="1">
      <alignment vertical="center"/>
    </xf>
    <xf numFmtId="0" fontId="30" fillId="0" borderId="0" xfId="0" applyFont="1" applyBorder="1" applyAlignment="1">
      <alignment horizontal="left" vertical="center"/>
    </xf>
    <xf numFmtId="0" fontId="57" fillId="0" borderId="0" xfId="0" applyFont="1" applyBorder="1" applyAlignment="1">
      <alignment vertical="center"/>
    </xf>
    <xf numFmtId="0" fontId="30" fillId="0" borderId="0" xfId="0" applyFont="1" applyBorder="1" applyAlignment="1">
      <alignment horizontal="left"/>
    </xf>
    <xf numFmtId="0" fontId="61" fillId="0" borderId="178" xfId="0" applyFont="1" applyBorder="1" applyAlignment="1">
      <alignment horizontal="center"/>
    </xf>
    <xf numFmtId="0" fontId="61" fillId="0" borderId="210" xfId="0" applyFont="1" applyBorder="1" applyAlignment="1">
      <alignment horizontal="center"/>
    </xf>
    <xf numFmtId="0" fontId="60" fillId="0" borderId="211" xfId="0" applyFont="1" applyBorder="1" applyAlignment="1">
      <alignment horizontal="center" vertical="center"/>
    </xf>
    <xf numFmtId="0" fontId="60" fillId="0" borderId="208" xfId="0" applyFont="1" applyBorder="1" applyAlignment="1">
      <alignment horizontal="center" vertical="center"/>
    </xf>
    <xf numFmtId="0" fontId="62" fillId="0" borderId="213" xfId="0" applyFont="1" applyBorder="1" applyAlignment="1">
      <alignment horizontal="center"/>
    </xf>
    <xf numFmtId="10" fontId="62" fillId="0" borderId="214" xfId="0" applyNumberFormat="1" applyFont="1" applyBorder="1" applyAlignment="1">
      <alignment horizontal="center"/>
    </xf>
    <xf numFmtId="10" fontId="63" fillId="35" borderId="165" xfId="0" applyNumberFormat="1" applyFont="1" applyFill="1" applyBorder="1" applyAlignment="1">
      <alignment horizontal="center" vertical="center"/>
    </xf>
    <xf numFmtId="10" fontId="63" fillId="35" borderId="175" xfId="0" applyNumberFormat="1" applyFont="1" applyFill="1" applyBorder="1" applyAlignment="1">
      <alignment horizontal="center" vertical="center"/>
    </xf>
    <xf numFmtId="0" fontId="62" fillId="0" borderId="1" xfId="0" applyFont="1" applyBorder="1" applyAlignment="1">
      <alignment horizontal="center"/>
    </xf>
    <xf numFmtId="10" fontId="62" fillId="0" borderId="2" xfId="0" applyNumberFormat="1" applyFont="1" applyBorder="1" applyAlignment="1">
      <alignment horizontal="center"/>
    </xf>
    <xf numFmtId="10" fontId="63" fillId="35" borderId="215" xfId="0" applyNumberFormat="1" applyFont="1" applyFill="1" applyBorder="1" applyAlignment="1">
      <alignment horizontal="center" vertical="center"/>
    </xf>
    <xf numFmtId="10" fontId="63" fillId="35" borderId="207" xfId="0" applyNumberFormat="1" applyFont="1" applyFill="1" applyBorder="1" applyAlignment="1">
      <alignment horizontal="center" vertical="center"/>
    </xf>
    <xf numFmtId="0" fontId="62" fillId="0" borderId="217" xfId="0" applyFont="1" applyBorder="1" applyAlignment="1">
      <alignment horizontal="center"/>
    </xf>
    <xf numFmtId="10" fontId="62" fillId="0" borderId="218" xfId="0" applyNumberFormat="1" applyFont="1" applyBorder="1" applyAlignment="1">
      <alignment horizontal="center"/>
    </xf>
    <xf numFmtId="10" fontId="63" fillId="35" borderId="219" xfId="0" applyNumberFormat="1" applyFont="1" applyFill="1" applyBorder="1" applyAlignment="1">
      <alignment horizontal="center" vertical="center"/>
    </xf>
    <xf numFmtId="10" fontId="63" fillId="35" borderId="220" xfId="0" applyNumberFormat="1" applyFont="1" applyFill="1" applyBorder="1" applyAlignment="1">
      <alignment horizontal="center" vertical="center"/>
    </xf>
    <xf numFmtId="10" fontId="61" fillId="0" borderId="210" xfId="0" applyNumberFormat="1" applyFont="1" applyBorder="1" applyAlignment="1">
      <alignment horizontal="center"/>
    </xf>
    <xf numFmtId="10" fontId="61" fillId="0" borderId="214" xfId="0" applyNumberFormat="1" applyFont="1" applyBorder="1" applyAlignment="1">
      <alignment horizontal="center"/>
    </xf>
    <xf numFmtId="0" fontId="62" fillId="0" borderId="223" xfId="0" applyFont="1" applyBorder="1" applyAlignment="1">
      <alignment horizontal="center"/>
    </xf>
    <xf numFmtId="10" fontId="61" fillId="0" borderId="223" xfId="0" applyNumberFormat="1" applyFont="1" applyBorder="1" applyAlignment="1">
      <alignment horizontal="center"/>
    </xf>
    <xf numFmtId="10" fontId="63" fillId="35" borderId="211" xfId="0" applyNumberFormat="1" applyFont="1" applyFill="1" applyBorder="1" applyAlignment="1">
      <alignment horizontal="center" vertical="center"/>
    </xf>
    <xf numFmtId="10" fontId="63" fillId="35" borderId="208" xfId="0" applyNumberFormat="1" applyFont="1" applyFill="1" applyBorder="1" applyAlignment="1">
      <alignment horizontal="center" vertical="center"/>
    </xf>
    <xf numFmtId="0" fontId="62" fillId="0" borderId="213" xfId="0" applyFont="1" applyBorder="1" applyAlignment="1"/>
    <xf numFmtId="0" fontId="62" fillId="0" borderId="1" xfId="0" applyFont="1" applyBorder="1" applyAlignment="1"/>
    <xf numFmtId="0" fontId="62" fillId="0" borderId="217" xfId="0" applyFont="1" applyBorder="1" applyAlignment="1"/>
    <xf numFmtId="10" fontId="62" fillId="0" borderId="223" xfId="0" applyNumberFormat="1" applyFont="1" applyBorder="1" applyAlignment="1">
      <alignment horizontal="center"/>
    </xf>
    <xf numFmtId="10" fontId="61" fillId="0" borderId="228" xfId="0" applyNumberFormat="1" applyFont="1" applyBorder="1" applyAlignment="1">
      <alignment horizontal="center"/>
    </xf>
    <xf numFmtId="10" fontId="61" fillId="0" borderId="210" xfId="0" applyNumberFormat="1" applyFont="1" applyBorder="1" applyAlignment="1">
      <alignment horizontal="center" vertical="center"/>
    </xf>
    <xf numFmtId="10" fontId="63" fillId="35" borderId="229" xfId="0" applyNumberFormat="1" applyFont="1" applyFill="1" applyBorder="1" applyAlignment="1">
      <alignment horizontal="center" vertical="center"/>
    </xf>
    <xf numFmtId="10" fontId="63" fillId="35" borderId="230" xfId="0" applyNumberFormat="1" applyFont="1" applyFill="1" applyBorder="1" applyAlignment="1">
      <alignment horizontal="center" vertical="center"/>
    </xf>
    <xf numFmtId="0" fontId="67" fillId="0" borderId="0" xfId="0" applyFont="1" applyBorder="1" applyAlignment="1">
      <alignment horizontal="left"/>
    </xf>
    <xf numFmtId="10" fontId="67" fillId="0" borderId="0" xfId="0" applyNumberFormat="1" applyFont="1" applyBorder="1" applyAlignment="1">
      <alignment horizontal="center" vertical="center"/>
    </xf>
    <xf numFmtId="0" fontId="30" fillId="36" borderId="47" xfId="0" applyFont="1" applyFill="1" applyBorder="1" applyAlignment="1">
      <alignment vertical="center"/>
    </xf>
    <xf numFmtId="2" fontId="33" fillId="0" borderId="172" xfId="101" applyNumberFormat="1" applyFont="1" applyBorder="1" applyAlignment="1">
      <alignment horizontal="right" vertical="center"/>
    </xf>
    <xf numFmtId="0" fontId="0" fillId="0" borderId="168" xfId="0" applyFont="1" applyBorder="1" applyAlignment="1">
      <alignment horizontal="center" vertical="center"/>
    </xf>
    <xf numFmtId="0" fontId="0" fillId="0" borderId="49" xfId="0" applyFont="1" applyBorder="1" applyAlignment="1">
      <alignment vertical="center"/>
    </xf>
    <xf numFmtId="0" fontId="0" fillId="0" borderId="139" xfId="0" applyFont="1" applyBorder="1" applyAlignment="1">
      <alignment vertical="center"/>
    </xf>
    <xf numFmtId="0" fontId="0" fillId="0" borderId="204" xfId="0" applyFont="1" applyBorder="1" applyAlignment="1">
      <alignment vertical="center" wrapText="1"/>
    </xf>
    <xf numFmtId="2" fontId="0" fillId="0" borderId="0" xfId="0" applyNumberFormat="1" applyFill="1"/>
    <xf numFmtId="2" fontId="10" fillId="0" borderId="22" xfId="0" applyNumberFormat="1" applyFont="1" applyFill="1" applyBorder="1" applyAlignment="1">
      <alignment horizontal="right" vertical="center"/>
    </xf>
    <xf numFmtId="0" fontId="0" fillId="0" borderId="172" xfId="0" applyFont="1" applyBorder="1" applyAlignment="1">
      <alignment horizontal="center" vertical="center"/>
    </xf>
    <xf numFmtId="0" fontId="0" fillId="0" borderId="204" xfId="0" applyFont="1" applyBorder="1" applyAlignment="1">
      <alignment horizontal="center" vertical="center"/>
    </xf>
    <xf numFmtId="0" fontId="0" fillId="0" borderId="242" xfId="0" applyFont="1" applyBorder="1" applyAlignment="1">
      <alignment vertical="center" wrapText="1"/>
    </xf>
    <xf numFmtId="0" fontId="0" fillId="0" borderId="243" xfId="0" applyFont="1" applyBorder="1" applyAlignment="1">
      <alignment horizontal="center" vertical="center"/>
    </xf>
    <xf numFmtId="166" fontId="0" fillId="0" borderId="168" xfId="0" applyNumberFormat="1" applyFont="1" applyBorder="1" applyAlignment="1">
      <alignment vertical="center"/>
    </xf>
    <xf numFmtId="0" fontId="33" fillId="0" borderId="168" xfId="0" applyFont="1" applyBorder="1" applyAlignment="1">
      <alignment horizontal="center" vertical="center"/>
    </xf>
    <xf numFmtId="0" fontId="30" fillId="2" borderId="247" xfId="0" applyFont="1" applyFill="1" applyBorder="1" applyAlignment="1">
      <alignment horizontal="center" vertical="center"/>
    </xf>
    <xf numFmtId="0" fontId="5" fillId="34" borderId="248" xfId="104" applyFont="1" applyFill="1" applyBorder="1" applyAlignment="1">
      <alignment horizontal="center" vertical="center" wrapText="1"/>
    </xf>
    <xf numFmtId="0" fontId="33" fillId="0" borderId="247" xfId="101" applyNumberFormat="1" applyFont="1" applyBorder="1" applyAlignment="1">
      <alignment horizontal="right" vertical="center"/>
    </xf>
    <xf numFmtId="2" fontId="27" fillId="36" borderId="138" xfId="0" applyNumberFormat="1" applyFont="1" applyFill="1" applyBorder="1" applyAlignment="1">
      <alignment vertical="center"/>
    </xf>
    <xf numFmtId="0" fontId="33" fillId="0" borderId="248" xfId="101" applyFont="1" applyBorder="1" applyAlignment="1">
      <alignment horizontal="center" vertical="center"/>
    </xf>
    <xf numFmtId="2" fontId="33" fillId="0" borderId="247" xfId="101" applyNumberFormat="1" applyFont="1" applyBorder="1" applyAlignment="1">
      <alignment horizontal="right" vertical="center"/>
    </xf>
    <xf numFmtId="0" fontId="0" fillId="0" borderId="248" xfId="0" applyFont="1" applyBorder="1" applyAlignment="1">
      <alignment horizontal="center" vertical="center"/>
    </xf>
    <xf numFmtId="2" fontId="0" fillId="0" borderId="247" xfId="0" applyNumberFormat="1" applyFont="1" applyBorder="1" applyAlignment="1">
      <alignment vertical="center"/>
    </xf>
    <xf numFmtId="0" fontId="0" fillId="0" borderId="251" xfId="0" applyFont="1" applyBorder="1" applyAlignment="1">
      <alignment horizontal="center" vertical="center"/>
    </xf>
    <xf numFmtId="2" fontId="0" fillId="0" borderId="252" xfId="0" applyNumberFormat="1" applyFont="1" applyBorder="1" applyAlignment="1">
      <alignment vertical="center"/>
    </xf>
    <xf numFmtId="2" fontId="27" fillId="36" borderId="252" xfId="0" applyNumberFormat="1" applyFont="1" applyFill="1" applyBorder="1" applyAlignment="1">
      <alignment vertical="center"/>
    </xf>
    <xf numFmtId="0" fontId="33" fillId="0" borderId="248" xfId="4" applyFont="1" applyBorder="1" applyAlignment="1">
      <alignment horizontal="center" vertical="center"/>
    </xf>
    <xf numFmtId="2" fontId="33" fillId="0" borderId="247" xfId="4" applyNumberFormat="1" applyFont="1" applyBorder="1" applyAlignment="1">
      <alignment horizontal="right" vertical="center"/>
    </xf>
    <xf numFmtId="2" fontId="27" fillId="36" borderId="247" xfId="0" applyNumberFormat="1" applyFont="1" applyFill="1" applyBorder="1" applyAlignment="1">
      <alignment vertical="center"/>
    </xf>
    <xf numFmtId="0" fontId="33" fillId="0" borderId="247" xfId="4" applyNumberFormat="1" applyFont="1" applyBorder="1" applyAlignment="1">
      <alignment horizontal="right" vertical="center"/>
    </xf>
    <xf numFmtId="176" fontId="0" fillId="0" borderId="254" xfId="0" applyNumberFormat="1" applyFont="1" applyBorder="1" applyAlignment="1">
      <alignment vertical="center"/>
    </xf>
    <xf numFmtId="0" fontId="0" fillId="0" borderId="254" xfId="0" applyFont="1" applyBorder="1" applyAlignment="1">
      <alignment wrapText="1"/>
    </xf>
    <xf numFmtId="176" fontId="0" fillId="0" borderId="254" xfId="0" applyNumberFormat="1" applyFont="1" applyFill="1" applyBorder="1" applyAlignment="1">
      <alignment vertical="center"/>
    </xf>
    <xf numFmtId="2" fontId="0" fillId="0" borderId="247" xfId="0" applyNumberFormat="1" applyFont="1" applyFill="1" applyBorder="1" applyAlignment="1">
      <alignment vertical="center"/>
    </xf>
    <xf numFmtId="0" fontId="33" fillId="0" borderId="248" xfId="0" applyFont="1" applyBorder="1" applyAlignment="1">
      <alignment horizontal="center" vertical="center"/>
    </xf>
    <xf numFmtId="0" fontId="33" fillId="0" borderId="254" xfId="0" applyFont="1" applyBorder="1" applyAlignment="1">
      <alignment horizontal="left" wrapText="1"/>
    </xf>
    <xf numFmtId="0" fontId="33" fillId="0" borderId="254" xfId="0" applyFont="1" applyBorder="1" applyAlignment="1">
      <alignment horizontal="center" vertical="center"/>
    </xf>
    <xf numFmtId="0" fontId="33" fillId="0" borderId="254" xfId="0" applyFont="1" applyBorder="1" applyAlignment="1">
      <alignment horizontal="right" vertical="center"/>
    </xf>
    <xf numFmtId="2" fontId="33" fillId="0" borderId="247" xfId="0" applyNumberFormat="1" applyFont="1" applyBorder="1" applyAlignment="1">
      <alignment horizontal="right" vertical="center"/>
    </xf>
    <xf numFmtId="0" fontId="33" fillId="0" borderId="248" xfId="0" applyFont="1" applyFill="1" applyBorder="1" applyAlignment="1">
      <alignment horizontal="center" vertical="center"/>
    </xf>
    <xf numFmtId="0" fontId="33" fillId="0" borderId="254" xfId="0" applyFont="1" applyFill="1" applyBorder="1" applyAlignment="1">
      <alignment horizontal="left" vertical="center" wrapText="1"/>
    </xf>
    <xf numFmtId="0" fontId="0" fillId="0" borderId="254" xfId="0" applyFont="1" applyFill="1" applyBorder="1" applyAlignment="1">
      <alignment horizontal="center" vertical="center"/>
    </xf>
    <xf numFmtId="0" fontId="33" fillId="0" borderId="254" xfId="0" applyFont="1" applyFill="1" applyBorder="1" applyAlignment="1">
      <alignment horizontal="center" vertical="center"/>
    </xf>
    <xf numFmtId="181" fontId="33" fillId="0" borderId="254" xfId="0" applyNumberFormat="1" applyFont="1" applyFill="1" applyBorder="1" applyAlignment="1">
      <alignment horizontal="right" vertical="center"/>
    </xf>
    <xf numFmtId="180" fontId="33" fillId="0" borderId="254" xfId="0" applyNumberFormat="1" applyFont="1" applyFill="1" applyBorder="1" applyAlignment="1">
      <alignment horizontal="right" vertical="center"/>
    </xf>
    <xf numFmtId="2" fontId="33" fillId="0" borderId="247" xfId="0" applyNumberFormat="1" applyFont="1" applyFill="1" applyBorder="1" applyAlignment="1">
      <alignment horizontal="right" vertical="center"/>
    </xf>
    <xf numFmtId="0" fontId="33" fillId="0" borderId="254" xfId="0" applyFont="1" applyFill="1" applyBorder="1" applyAlignment="1">
      <alignment horizontal="right" vertical="center"/>
    </xf>
    <xf numFmtId="0" fontId="33" fillId="0" borderId="247" xfId="0" applyNumberFormat="1" applyFont="1" applyBorder="1" applyAlignment="1">
      <alignment horizontal="right" vertical="center"/>
    </xf>
    <xf numFmtId="0" fontId="0" fillId="0" borderId="248" xfId="0" applyFont="1" applyBorder="1" applyAlignment="1"/>
    <xf numFmtId="0" fontId="0" fillId="0" borderId="254" xfId="0" applyFont="1" applyBorder="1" applyAlignment="1"/>
    <xf numFmtId="0" fontId="33" fillId="0" borderId="254" xfId="0" applyFont="1" applyBorder="1" applyAlignment="1">
      <alignment horizontal="left" vertical="center" wrapText="1"/>
    </xf>
    <xf numFmtId="166" fontId="33" fillId="0" borderId="254" xfId="0" applyNumberFormat="1" applyFont="1" applyBorder="1" applyAlignment="1">
      <alignment horizontal="right" vertical="center"/>
    </xf>
    <xf numFmtId="2" fontId="33" fillId="0" borderId="254" xfId="0" applyNumberFormat="1" applyFont="1" applyBorder="1" applyAlignment="1">
      <alignment horizontal="right" vertical="center"/>
    </xf>
    <xf numFmtId="0" fontId="0" fillId="0" borderId="254" xfId="0" applyFont="1" applyBorder="1" applyAlignment="1">
      <alignment horizontal="center"/>
    </xf>
    <xf numFmtId="4" fontId="33" fillId="0" borderId="254" xfId="0" applyNumberFormat="1" applyFont="1" applyBorder="1" applyAlignment="1">
      <alignment horizontal="right" vertical="center"/>
    </xf>
    <xf numFmtId="4" fontId="33" fillId="0" borderId="247" xfId="0" applyNumberFormat="1" applyFont="1" applyBorder="1" applyAlignment="1">
      <alignment horizontal="right" vertical="center"/>
    </xf>
    <xf numFmtId="4" fontId="27" fillId="36" borderId="247" xfId="0" applyNumberFormat="1" applyFont="1" applyFill="1" applyBorder="1" applyAlignment="1">
      <alignment vertical="center"/>
    </xf>
    <xf numFmtId="175" fontId="0" fillId="0" borderId="254" xfId="0" applyNumberFormat="1" applyFont="1" applyBorder="1" applyAlignment="1">
      <alignment vertical="center"/>
    </xf>
    <xf numFmtId="166" fontId="33" fillId="0" borderId="254" xfId="4" applyNumberFormat="1" applyFont="1" applyBorder="1" applyAlignment="1">
      <alignment horizontal="right" vertical="center"/>
    </xf>
    <xf numFmtId="0" fontId="0" fillId="0" borderId="249" xfId="0" applyFont="1" applyBorder="1" applyAlignment="1"/>
    <xf numFmtId="175" fontId="0" fillId="0" borderId="254" xfId="0" applyNumberFormat="1" applyFont="1" applyBorder="1"/>
    <xf numFmtId="4" fontId="0" fillId="0" borderId="247" xfId="0" applyNumberFormat="1" applyFont="1" applyBorder="1" applyAlignment="1">
      <alignment vertical="center"/>
    </xf>
    <xf numFmtId="2" fontId="27" fillId="36" borderId="50" xfId="0" applyNumberFormat="1" applyFont="1" applyFill="1" applyBorder="1" applyAlignment="1">
      <alignment vertical="center"/>
    </xf>
    <xf numFmtId="0" fontId="33" fillId="0" borderId="251" xfId="0" applyFont="1" applyBorder="1" applyAlignment="1">
      <alignment horizontal="center" vertical="center"/>
    </xf>
    <xf numFmtId="0" fontId="33" fillId="0" borderId="254" xfId="101" applyFont="1" applyBorder="1" applyAlignment="1">
      <alignment horizontal="left" wrapText="1"/>
    </xf>
    <xf numFmtId="0" fontId="33" fillId="0" borderId="248" xfId="101" applyFont="1" applyBorder="1" applyAlignment="1">
      <alignment horizontal="center" vertical="center" wrapText="1"/>
    </xf>
    <xf numFmtId="2" fontId="27" fillId="36" borderId="261" xfId="0" applyNumberFormat="1" applyFont="1" applyFill="1" applyBorder="1" applyAlignment="1">
      <alignment vertical="center"/>
    </xf>
    <xf numFmtId="0" fontId="10" fillId="0" borderId="58" xfId="0" applyFont="1" applyBorder="1" applyAlignment="1">
      <alignment vertical="center" wrapText="1"/>
    </xf>
    <xf numFmtId="0" fontId="13" fillId="0" borderId="254" xfId="0" applyFont="1" applyBorder="1" applyAlignment="1">
      <alignment horizontal="center" vertical="center" wrapText="1"/>
    </xf>
    <xf numFmtId="0" fontId="13" fillId="0" borderId="262" xfId="0" applyFont="1" applyBorder="1" applyAlignment="1">
      <alignment horizontal="center" wrapText="1"/>
    </xf>
    <xf numFmtId="0" fontId="12" fillId="0" borderId="164" xfId="0" applyFont="1" applyFill="1" applyBorder="1" applyAlignment="1">
      <alignment horizontal="center" vertical="center" wrapText="1"/>
    </xf>
    <xf numFmtId="0" fontId="12" fillId="0" borderId="164" xfId="0" applyFont="1" applyFill="1" applyBorder="1" applyAlignment="1">
      <alignment horizontal="center" wrapText="1"/>
    </xf>
    <xf numFmtId="171" fontId="12" fillId="0" borderId="45" xfId="0" applyNumberFormat="1" applyFont="1" applyFill="1" applyBorder="1" applyAlignment="1">
      <alignment horizontal="right" wrapText="1"/>
    </xf>
    <xf numFmtId="164" fontId="12" fillId="0" borderId="45" xfId="2" applyNumberFormat="1" applyFont="1" applyFill="1" applyBorder="1" applyAlignment="1">
      <alignment horizontal="right" vertical="center" wrapText="1"/>
    </xf>
    <xf numFmtId="0" fontId="12" fillId="0" borderId="37" xfId="0" applyFont="1" applyFill="1" applyBorder="1" applyAlignment="1">
      <alignment horizontal="center" wrapText="1"/>
    </xf>
    <xf numFmtId="171" fontId="12" fillId="0" borderId="45" xfId="0" applyNumberFormat="1" applyFont="1" applyFill="1" applyBorder="1" applyAlignment="1">
      <alignment wrapText="1"/>
    </xf>
    <xf numFmtId="171" fontId="12" fillId="0" borderId="45" xfId="2" applyNumberFormat="1" applyFont="1" applyFill="1" applyBorder="1" applyAlignment="1">
      <alignment wrapText="1"/>
    </xf>
    <xf numFmtId="164" fontId="12" fillId="0" borderId="45" xfId="2" applyNumberFormat="1" applyFont="1" applyFill="1" applyBorder="1" applyAlignment="1">
      <alignment wrapText="1"/>
    </xf>
    <xf numFmtId="164" fontId="12" fillId="0" borderId="45" xfId="2" applyNumberFormat="1" applyFont="1" applyFill="1" applyBorder="1" applyAlignment="1">
      <alignment horizontal="center" vertical="center" wrapText="1"/>
    </xf>
    <xf numFmtId="164" fontId="12" fillId="0" borderId="190" xfId="2" applyNumberFormat="1" applyFont="1" applyFill="1" applyBorder="1" applyAlignment="1">
      <alignment wrapText="1"/>
    </xf>
    <xf numFmtId="171" fontId="12" fillId="0" borderId="45" xfId="0" applyNumberFormat="1" applyFont="1" applyFill="1" applyBorder="1" applyAlignment="1">
      <alignment horizontal="center" wrapText="1"/>
    </xf>
    <xf numFmtId="164" fontId="12" fillId="0" borderId="263" xfId="2" applyNumberFormat="1" applyFont="1" applyFill="1" applyBorder="1" applyAlignment="1">
      <alignment wrapText="1"/>
    </xf>
    <xf numFmtId="0" fontId="13" fillId="0" borderId="154" xfId="0" applyFont="1" applyBorder="1" applyAlignment="1">
      <alignment horizontal="center" vertical="center" wrapText="1"/>
    </xf>
    <xf numFmtId="0" fontId="13" fillId="0" borderId="161" xfId="0" applyFont="1" applyBorder="1" applyAlignment="1">
      <alignment horizontal="center" vertical="center" wrapText="1"/>
    </xf>
    <xf numFmtId="0" fontId="0" fillId="0" borderId="256" xfId="0" applyFont="1" applyBorder="1" applyAlignment="1">
      <alignment horizontal="center" vertical="center"/>
    </xf>
    <xf numFmtId="0" fontId="0" fillId="0" borderId="248" xfId="0" applyFont="1" applyBorder="1" applyAlignment="1">
      <alignment horizontal="center" vertical="center"/>
    </xf>
    <xf numFmtId="0" fontId="0" fillId="0" borderId="260" xfId="0" applyFont="1" applyBorder="1" applyAlignment="1">
      <alignment horizontal="center" vertical="center"/>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8" fontId="0" fillId="0" borderId="0" xfId="0" applyNumberFormat="1" applyAlignment="1"/>
    <xf numFmtId="0" fontId="30" fillId="36" borderId="47" xfId="0" applyFont="1" applyFill="1" applyBorder="1" applyAlignment="1">
      <alignment horizontal="center" vertical="center" wrapText="1"/>
    </xf>
    <xf numFmtId="0" fontId="30" fillId="36" borderId="254" xfId="0" applyFont="1" applyFill="1" applyBorder="1" applyAlignment="1">
      <alignment horizontal="center" vertical="center" wrapText="1"/>
    </xf>
    <xf numFmtId="0" fontId="0" fillId="0" borderId="254" xfId="0" applyFont="1" applyBorder="1" applyAlignment="1">
      <alignment horizontal="center" vertical="center" wrapText="1"/>
    </xf>
    <xf numFmtId="0" fontId="30" fillId="36" borderId="172" xfId="0" applyFont="1" applyFill="1" applyBorder="1" applyAlignment="1">
      <alignment horizontal="center" vertical="center" wrapText="1"/>
    </xf>
    <xf numFmtId="0" fontId="0" fillId="0" borderId="172" xfId="0" applyFont="1" applyBorder="1" applyAlignment="1">
      <alignment horizontal="center" vertical="center" wrapText="1"/>
    </xf>
    <xf numFmtId="0" fontId="69" fillId="37" borderId="0" xfId="0" applyFont="1" applyFill="1"/>
    <xf numFmtId="0" fontId="30" fillId="36" borderId="260" xfId="0" applyFont="1" applyFill="1" applyBorder="1" applyAlignment="1">
      <alignment horizontal="center" vertical="center" wrapText="1"/>
    </xf>
    <xf numFmtId="0" fontId="69" fillId="0" borderId="0" xfId="0" applyFont="1" applyFill="1"/>
    <xf numFmtId="0" fontId="12" fillId="0" borderId="164" xfId="0" applyFont="1" applyBorder="1" applyAlignment="1">
      <alignment horizontal="center" vertical="center" wrapText="1"/>
    </xf>
    <xf numFmtId="0" fontId="12" fillId="0" borderId="265" xfId="0" applyFont="1" applyBorder="1" applyAlignment="1">
      <alignment horizontal="center" vertical="center" wrapText="1"/>
    </xf>
    <xf numFmtId="171" fontId="12" fillId="0" borderId="263" xfId="0" applyNumberFormat="1" applyFont="1" applyBorder="1" applyAlignment="1">
      <alignment horizontal="center" vertical="center" wrapText="1"/>
    </xf>
    <xf numFmtId="0" fontId="33" fillId="0" borderId="46" xfId="101" applyFont="1" applyBorder="1" applyAlignment="1">
      <alignment horizontal="center" vertical="center"/>
    </xf>
    <xf numFmtId="0" fontId="33" fillId="0" borderId="47" xfId="101" applyFont="1" applyBorder="1" applyAlignment="1">
      <alignment horizontal="left" vertical="center" wrapText="1"/>
    </xf>
    <xf numFmtId="0" fontId="0" fillId="0" borderId="47" xfId="0" applyFont="1" applyBorder="1" applyAlignment="1">
      <alignment horizontal="center" vertical="center"/>
    </xf>
    <xf numFmtId="0" fontId="33" fillId="0" borderId="47" xfId="101" applyFont="1" applyBorder="1" applyAlignment="1">
      <alignment horizontal="center" vertical="center"/>
    </xf>
    <xf numFmtId="0" fontId="33" fillId="0" borderId="47" xfId="101" applyFont="1" applyBorder="1" applyAlignment="1">
      <alignment horizontal="right" vertical="center"/>
    </xf>
    <xf numFmtId="2" fontId="33" fillId="0" borderId="138" xfId="101" applyNumberFormat="1" applyFont="1" applyBorder="1" applyAlignment="1">
      <alignment horizontal="right" vertical="center"/>
    </xf>
    <xf numFmtId="0" fontId="0" fillId="0" borderId="47" xfId="0" applyFont="1" applyBorder="1" applyAlignment="1">
      <alignment horizontal="center" vertical="center" wrapText="1"/>
    </xf>
    <xf numFmtId="2" fontId="0" fillId="0" borderId="138" xfId="0" applyNumberFormat="1" applyFont="1" applyBorder="1" applyAlignment="1">
      <alignment vertical="center"/>
    </xf>
    <xf numFmtId="0" fontId="33" fillId="0" borderId="259" xfId="101" applyFont="1" applyBorder="1" applyAlignment="1">
      <alignment horizontal="center" vertical="center"/>
    </xf>
    <xf numFmtId="0" fontId="33" fillId="0" borderId="260" xfId="101" applyFont="1" applyBorder="1" applyAlignment="1">
      <alignment horizontal="left" vertical="center" wrapText="1"/>
    </xf>
    <xf numFmtId="0" fontId="33" fillId="0" borderId="260" xfId="101" applyFont="1" applyBorder="1" applyAlignment="1">
      <alignment horizontal="center" vertical="center"/>
    </xf>
    <xf numFmtId="0" fontId="33" fillId="0" borderId="260" xfId="101" applyFont="1" applyBorder="1" applyAlignment="1">
      <alignment horizontal="right" vertical="center"/>
    </xf>
    <xf numFmtId="2" fontId="33" fillId="0" borderId="261" xfId="101" applyNumberFormat="1" applyFont="1" applyBorder="1" applyAlignment="1">
      <alignment horizontal="right" vertical="center"/>
    </xf>
    <xf numFmtId="0" fontId="33" fillId="0" borderId="259" xfId="0" applyFont="1" applyBorder="1" applyAlignment="1">
      <alignment horizontal="center" vertical="center"/>
    </xf>
    <xf numFmtId="0" fontId="33" fillId="0" borderId="260" xfId="0" applyFont="1" applyBorder="1" applyAlignment="1">
      <alignment horizontal="left" vertical="center" wrapText="1"/>
    </xf>
    <xf numFmtId="0" fontId="33" fillId="0" borderId="260" xfId="0" applyFont="1" applyBorder="1" applyAlignment="1">
      <alignment horizontal="center" vertical="center"/>
    </xf>
    <xf numFmtId="0" fontId="33" fillId="0" borderId="260" xfId="0" applyFont="1" applyBorder="1" applyAlignment="1">
      <alignment horizontal="right" vertical="center"/>
    </xf>
    <xf numFmtId="0" fontId="33" fillId="0" borderId="261" xfId="0" applyNumberFormat="1" applyFont="1" applyBorder="1" applyAlignment="1">
      <alignment horizontal="right" vertical="center"/>
    </xf>
    <xf numFmtId="0" fontId="33" fillId="0" borderId="46" xfId="0" applyFont="1" applyBorder="1" applyAlignment="1">
      <alignment horizontal="center" vertical="center"/>
    </xf>
    <xf numFmtId="0" fontId="33" fillId="0" borderId="47" xfId="0" applyFont="1" applyBorder="1" applyAlignment="1">
      <alignment horizontal="left" vertical="center" wrapText="1"/>
    </xf>
    <xf numFmtId="0" fontId="33" fillId="0" borderId="47" xfId="0" applyFont="1" applyBorder="1" applyAlignment="1">
      <alignment horizontal="center" vertical="center"/>
    </xf>
    <xf numFmtId="0" fontId="33" fillId="0" borderId="47" xfId="0" applyFont="1" applyBorder="1" applyAlignment="1">
      <alignment horizontal="right" vertical="center"/>
    </xf>
    <xf numFmtId="2" fontId="33" fillId="0" borderId="138" xfId="0" applyNumberFormat="1" applyFont="1" applyBorder="1" applyAlignment="1">
      <alignment horizontal="right" vertical="center"/>
    </xf>
    <xf numFmtId="0" fontId="33" fillId="0" borderId="259" xfId="0" applyFont="1" applyBorder="1" applyAlignment="1">
      <alignment horizontal="center" vertical="center" wrapText="1"/>
    </xf>
    <xf numFmtId="0" fontId="0" fillId="0" borderId="260" xfId="0" applyFont="1" applyBorder="1" applyAlignment="1">
      <alignment horizontal="center" vertical="center" wrapText="1"/>
    </xf>
    <xf numFmtId="0" fontId="33" fillId="0" borderId="260" xfId="0" applyFont="1" applyBorder="1" applyAlignment="1">
      <alignment horizontal="center" vertical="center" wrapText="1"/>
    </xf>
    <xf numFmtId="0" fontId="33" fillId="0" borderId="260" xfId="0" applyFont="1" applyBorder="1" applyAlignment="1">
      <alignment horizontal="right" vertical="center" wrapText="1"/>
    </xf>
    <xf numFmtId="2" fontId="33" fillId="0" borderId="261" xfId="0" applyNumberFormat="1" applyFont="1" applyBorder="1" applyAlignment="1">
      <alignment horizontal="right" vertical="center" wrapText="1"/>
    </xf>
    <xf numFmtId="4" fontId="0" fillId="0" borderId="252" xfId="0" applyNumberFormat="1" applyFont="1" applyBorder="1" applyAlignment="1">
      <alignment vertical="center" wrapText="1"/>
    </xf>
    <xf numFmtId="4" fontId="27" fillId="36" borderId="261" xfId="0" applyNumberFormat="1" applyFont="1" applyFill="1" applyBorder="1" applyAlignment="1">
      <alignment vertical="center" wrapText="1"/>
    </xf>
    <xf numFmtId="2" fontId="33" fillId="0" borderId="138" xfId="4" applyNumberFormat="1" applyFont="1" applyBorder="1" applyAlignment="1">
      <alignment horizontal="right" vertical="center"/>
    </xf>
    <xf numFmtId="0" fontId="33" fillId="0" borderId="259" xfId="4" applyFont="1" applyBorder="1" applyAlignment="1">
      <alignment horizontal="center" vertical="center"/>
    </xf>
    <xf numFmtId="0" fontId="33" fillId="0" borderId="260" xfId="4" applyFont="1" applyBorder="1" applyAlignment="1">
      <alignment horizontal="left" vertical="center"/>
    </xf>
    <xf numFmtId="0" fontId="33" fillId="0" borderId="260" xfId="4" applyFont="1" applyBorder="1" applyAlignment="1">
      <alignment horizontal="center" vertical="center"/>
    </xf>
    <xf numFmtId="175" fontId="33" fillId="0" borderId="260" xfId="4" applyNumberFormat="1" applyFont="1" applyBorder="1" applyAlignment="1">
      <alignment horizontal="right" vertical="center"/>
    </xf>
    <xf numFmtId="0" fontId="33" fillId="0" borderId="260" xfId="4" applyFont="1" applyBorder="1" applyAlignment="1">
      <alignment horizontal="right" vertical="center"/>
    </xf>
    <xf numFmtId="2" fontId="33" fillId="0" borderId="261" xfId="4" applyNumberFormat="1" applyFont="1" applyBorder="1" applyAlignment="1">
      <alignment horizontal="right" vertical="center"/>
    </xf>
    <xf numFmtId="0" fontId="0" fillId="0" borderId="268" xfId="0" applyFont="1" applyBorder="1" applyAlignment="1">
      <alignment horizontal="center" vertical="center" wrapText="1"/>
    </xf>
    <xf numFmtId="0" fontId="0" fillId="0" borderId="267" xfId="0" applyFont="1" applyBorder="1" applyAlignment="1">
      <alignment horizontal="center" vertical="center" wrapText="1"/>
    </xf>
    <xf numFmtId="166" fontId="0" fillId="0" borderId="260" xfId="0" applyNumberFormat="1" applyFont="1" applyBorder="1" applyAlignment="1">
      <alignment vertical="center" wrapText="1"/>
    </xf>
    <xf numFmtId="2" fontId="0" fillId="0" borderId="260" xfId="0" applyNumberFormat="1" applyFont="1" applyBorder="1" applyAlignment="1">
      <alignment vertical="center" wrapText="1"/>
    </xf>
    <xf numFmtId="2" fontId="0" fillId="0" borderId="261" xfId="0" applyNumberFormat="1" applyFont="1" applyBorder="1" applyAlignment="1">
      <alignment vertical="center" wrapText="1"/>
    </xf>
    <xf numFmtId="0" fontId="0" fillId="0" borderId="260" xfId="0" applyFont="1" applyBorder="1" applyAlignment="1">
      <alignment vertical="center" wrapText="1"/>
    </xf>
    <xf numFmtId="2" fontId="27" fillId="36" borderId="271" xfId="0" applyNumberFormat="1" applyFont="1" applyFill="1" applyBorder="1" applyAlignment="1">
      <alignment vertical="center"/>
    </xf>
    <xf numFmtId="2" fontId="33" fillId="0" borderId="261" xfId="0" applyNumberFormat="1" applyFont="1" applyBorder="1" applyAlignment="1">
      <alignment horizontal="right" vertical="center"/>
    </xf>
    <xf numFmtId="0" fontId="33" fillId="0" borderId="46" xfId="101" applyFont="1" applyBorder="1" applyAlignment="1">
      <alignment horizontal="center" vertical="center" wrapText="1"/>
    </xf>
    <xf numFmtId="2" fontId="33" fillId="0" borderId="260" xfId="101" applyNumberFormat="1" applyFont="1" applyBorder="1" applyAlignment="1">
      <alignment horizontal="right" vertical="center"/>
    </xf>
    <xf numFmtId="0" fontId="0" fillId="0" borderId="256" xfId="0" applyFont="1" applyBorder="1" applyAlignment="1">
      <alignment vertical="center" wrapText="1"/>
    </xf>
    <xf numFmtId="0" fontId="0" fillId="0" borderId="254" xfId="0" applyFont="1" applyBorder="1" applyAlignment="1">
      <alignment horizontal="center" vertical="center"/>
    </xf>
    <xf numFmtId="166" fontId="0" fillId="0" borderId="254" xfId="0" applyNumberFormat="1" applyFont="1" applyBorder="1" applyAlignment="1">
      <alignment vertical="center"/>
    </xf>
    <xf numFmtId="2" fontId="0" fillId="0" borderId="254" xfId="0" applyNumberFormat="1" applyFont="1" applyBorder="1" applyAlignment="1">
      <alignment vertical="center"/>
    </xf>
    <xf numFmtId="0" fontId="33" fillId="0" borderId="254" xfId="101" applyFont="1" applyBorder="1" applyAlignment="1">
      <alignment horizontal="left" vertical="center" wrapText="1"/>
    </xf>
    <xf numFmtId="0" fontId="33" fillId="0" borderId="254" xfId="101" applyFont="1" applyBorder="1" applyAlignment="1">
      <alignment horizontal="center" vertical="center"/>
    </xf>
    <xf numFmtId="0" fontId="33" fillId="0" borderId="254" xfId="101" applyFont="1" applyBorder="1" applyAlignment="1">
      <alignment horizontal="right" vertical="center"/>
    </xf>
    <xf numFmtId="2" fontId="33" fillId="0" borderId="252" xfId="101" applyNumberFormat="1" applyFont="1" applyBorder="1" applyAlignment="1">
      <alignment horizontal="right" vertical="center"/>
    </xf>
    <xf numFmtId="0" fontId="33" fillId="0" borderId="47" xfId="0" applyFont="1" applyBorder="1" applyAlignment="1">
      <alignment horizontal="left" wrapText="1"/>
    </xf>
    <xf numFmtId="0" fontId="33" fillId="0" borderId="138" xfId="0" applyNumberFormat="1" applyFont="1" applyBorder="1" applyAlignment="1">
      <alignment horizontal="right" vertical="center"/>
    </xf>
    <xf numFmtId="0" fontId="33" fillId="0" borderId="260" xfId="0" applyFont="1" applyBorder="1" applyAlignment="1">
      <alignment horizontal="left" wrapText="1"/>
    </xf>
    <xf numFmtId="4" fontId="27" fillId="36" borderId="252" xfId="0" applyNumberFormat="1" applyFont="1" applyFill="1" applyBorder="1" applyAlignment="1">
      <alignment vertical="center"/>
    </xf>
    <xf numFmtId="0" fontId="33" fillId="0" borderId="252" xfId="0" applyNumberFormat="1" applyFont="1" applyBorder="1" applyAlignment="1">
      <alignment horizontal="right" vertical="center"/>
    </xf>
    <xf numFmtId="2" fontId="0" fillId="0" borderId="252" xfId="0" applyNumberFormat="1" applyFont="1" applyBorder="1" applyAlignment="1">
      <alignment vertical="center" wrapText="1"/>
    </xf>
    <xf numFmtId="2" fontId="27" fillId="36" borderId="261" xfId="0" applyNumberFormat="1" applyFont="1" applyFill="1" applyBorder="1" applyAlignment="1">
      <alignment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7" xfId="0" applyFont="1" applyBorder="1" applyAlignment="1">
      <alignment horizontal="right" vertical="center" wrapText="1"/>
    </xf>
    <xf numFmtId="2" fontId="33" fillId="0" borderId="138" xfId="0" applyNumberFormat="1" applyFont="1" applyBorder="1" applyAlignment="1">
      <alignment horizontal="right" vertical="center" wrapText="1"/>
    </xf>
    <xf numFmtId="2" fontId="33" fillId="0" borderId="252" xfId="0" applyNumberFormat="1" applyFont="1" applyBorder="1" applyAlignment="1">
      <alignment horizontal="right" vertical="center"/>
    </xf>
    <xf numFmtId="2" fontId="33" fillId="0" borderId="254" xfId="101" applyNumberFormat="1" applyFont="1" applyBorder="1" applyAlignment="1">
      <alignment horizontal="right" vertical="center"/>
    </xf>
    <xf numFmtId="0" fontId="18" fillId="0" borderId="143" xfId="0" applyFont="1" applyFill="1" applyBorder="1" applyAlignment="1">
      <alignment horizontal="center" vertical="center"/>
    </xf>
    <xf numFmtId="0" fontId="18" fillId="0" borderId="144" xfId="0" applyFont="1" applyFill="1" applyBorder="1" applyAlignment="1">
      <alignment horizontal="center" vertical="center" wrapText="1"/>
    </xf>
    <xf numFmtId="9" fontId="15" fillId="0" borderId="164" xfId="0" applyNumberFormat="1" applyFont="1" applyBorder="1" applyAlignment="1">
      <alignment horizontal="center" vertical="center"/>
    </xf>
    <xf numFmtId="4" fontId="17" fillId="0" borderId="276" xfId="0" applyNumberFormat="1" applyFont="1" applyBorder="1" applyAlignment="1">
      <alignment horizontal="right" vertical="center"/>
    </xf>
    <xf numFmtId="4" fontId="17" fillId="0" borderId="276" xfId="0" applyNumberFormat="1" applyFont="1" applyBorder="1" applyAlignment="1">
      <alignment horizontal="center" vertical="center"/>
    </xf>
    <xf numFmtId="4" fontId="15" fillId="0" borderId="276" xfId="0" applyNumberFormat="1" applyFont="1" applyBorder="1" applyAlignment="1">
      <alignment horizontal="right" vertical="center"/>
    </xf>
    <xf numFmtId="4" fontId="17" fillId="0" borderId="277" xfId="0" applyNumberFormat="1" applyFont="1" applyBorder="1" applyAlignment="1">
      <alignment horizontal="right" vertical="center"/>
    </xf>
    <xf numFmtId="4" fontId="17" fillId="0" borderId="141" xfId="0" applyNumberFormat="1" applyFont="1" applyBorder="1" applyAlignment="1">
      <alignment horizontal="center" vertical="center"/>
    </xf>
    <xf numFmtId="4" fontId="17" fillId="0" borderId="128" xfId="2" applyNumberFormat="1" applyFont="1" applyFill="1" applyBorder="1" applyAlignment="1">
      <alignment horizontal="right" vertical="center"/>
    </xf>
    <xf numFmtId="4" fontId="15" fillId="0" borderId="129" xfId="0" applyNumberFormat="1" applyFont="1" applyFill="1" applyBorder="1" applyAlignment="1">
      <alignment horizontal="center" vertical="center"/>
    </xf>
    <xf numFmtId="9" fontId="15" fillId="0" borderId="278" xfId="0" applyNumberFormat="1" applyFont="1" applyBorder="1" applyAlignment="1">
      <alignment horizontal="center" vertical="center"/>
    </xf>
    <xf numFmtId="4" fontId="17" fillId="0" borderId="278" xfId="0" applyNumberFormat="1" applyFont="1" applyBorder="1" applyAlignment="1">
      <alignment horizontal="center" vertical="center"/>
    </xf>
    <xf numFmtId="9" fontId="15" fillId="0" borderId="279" xfId="0" applyNumberFormat="1" applyFont="1" applyBorder="1" applyAlignment="1">
      <alignment horizontal="center" vertical="center"/>
    </xf>
    <xf numFmtId="14" fontId="3" fillId="0" borderId="10" xfId="0" applyNumberFormat="1" applyFont="1" applyBorder="1" applyAlignment="1">
      <alignment horizontal="center" vertical="center" wrapText="1"/>
    </xf>
    <xf numFmtId="0" fontId="28" fillId="0" borderId="0" xfId="0" applyFont="1" applyAlignment="1">
      <alignment horizontal="center" wrapText="1"/>
    </xf>
    <xf numFmtId="0" fontId="0" fillId="0" borderId="0" xfId="0" applyAlignment="1">
      <alignment horizontal="center" wrapText="1"/>
    </xf>
    <xf numFmtId="0" fontId="0" fillId="0" borderId="209" xfId="0" applyBorder="1" applyAlignment="1">
      <alignment horizontal="center" wrapText="1"/>
    </xf>
    <xf numFmtId="0" fontId="27" fillId="0" borderId="177" xfId="0" applyFont="1" applyBorder="1" applyAlignment="1">
      <alignment horizontal="center" vertical="center"/>
    </xf>
    <xf numFmtId="0" fontId="27" fillId="0" borderId="171" xfId="0" applyFont="1" applyBorder="1" applyAlignment="1">
      <alignment horizontal="center" vertical="center"/>
    </xf>
    <xf numFmtId="0" fontId="27" fillId="0" borderId="178" xfId="0" applyFont="1" applyBorder="1" applyAlignment="1">
      <alignment horizontal="center" vertical="center"/>
    </xf>
    <xf numFmtId="0" fontId="13" fillId="0" borderId="153" xfId="0" applyFont="1" applyBorder="1" applyAlignment="1">
      <alignment horizontal="center" vertical="center" textRotation="90" wrapText="1"/>
    </xf>
    <xf numFmtId="0" fontId="13" fillId="0" borderId="157" xfId="0" applyFont="1" applyBorder="1" applyAlignment="1">
      <alignment horizontal="center" vertical="center" textRotation="90" wrapText="1"/>
    </xf>
    <xf numFmtId="0" fontId="13" fillId="0" borderId="160" xfId="0" applyFont="1" applyBorder="1" applyAlignment="1">
      <alignment horizontal="center" vertical="center" textRotation="90" wrapText="1"/>
    </xf>
    <xf numFmtId="0" fontId="13" fillId="0" borderId="154"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161" xfId="0" applyFont="1" applyBorder="1" applyAlignment="1">
      <alignment horizontal="center" vertical="center" wrapText="1"/>
    </xf>
    <xf numFmtId="0" fontId="13" fillId="0" borderId="155" xfId="0" applyFont="1" applyBorder="1" applyAlignment="1">
      <alignment horizontal="center" vertical="center" wrapText="1"/>
    </xf>
    <xf numFmtId="0" fontId="13" fillId="0" borderId="158" xfId="0" applyFont="1" applyBorder="1" applyAlignment="1">
      <alignment horizontal="center" vertical="center" wrapText="1"/>
    </xf>
    <xf numFmtId="0" fontId="13" fillId="0" borderId="162" xfId="0" applyFont="1" applyBorder="1" applyAlignment="1">
      <alignment horizontal="center" vertical="center" wrapText="1"/>
    </xf>
    <xf numFmtId="0" fontId="13" fillId="0" borderId="185" xfId="0" applyFont="1" applyBorder="1" applyAlignment="1">
      <alignment horizontal="center" vertical="center" wrapText="1"/>
    </xf>
    <xf numFmtId="0" fontId="13" fillId="0" borderId="186" xfId="0" applyFont="1" applyBorder="1" applyAlignment="1">
      <alignment horizontal="center" vertical="center" wrapText="1"/>
    </xf>
    <xf numFmtId="0" fontId="13" fillId="0" borderId="187" xfId="0" applyFont="1" applyBorder="1" applyAlignment="1">
      <alignment horizontal="center" vertical="center" wrapText="1"/>
    </xf>
    <xf numFmtId="0" fontId="13" fillId="0" borderId="188" xfId="0" applyFont="1" applyBorder="1" applyAlignment="1">
      <alignment horizontal="center" vertical="center" wrapText="1"/>
    </xf>
    <xf numFmtId="0" fontId="13" fillId="0" borderId="181" xfId="0" applyFont="1" applyBorder="1" applyAlignment="1">
      <alignment horizontal="center" vertical="center" wrapText="1"/>
    </xf>
    <xf numFmtId="0" fontId="13" fillId="0" borderId="182" xfId="0" applyFont="1" applyBorder="1" applyAlignment="1">
      <alignment horizontal="center" vertical="center" wrapText="1"/>
    </xf>
    <xf numFmtId="0" fontId="12" fillId="0" borderId="167" xfId="0" applyFont="1" applyFill="1" applyBorder="1" applyAlignment="1">
      <alignment horizontal="center" vertical="center" wrapText="1"/>
    </xf>
    <xf numFmtId="0" fontId="12" fillId="0" borderId="165" xfId="0" applyFont="1" applyFill="1" applyBorder="1" applyAlignment="1">
      <alignment horizontal="center" vertical="center" wrapText="1"/>
    </xf>
    <xf numFmtId="0" fontId="13" fillId="0" borderId="168"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2" fillId="0" borderId="168" xfId="0" applyFont="1" applyBorder="1" applyAlignment="1">
      <alignment horizontal="center" vertical="center" wrapText="1"/>
    </xf>
    <xf numFmtId="0" fontId="12" fillId="0" borderId="47" xfId="0" applyFont="1" applyBorder="1" applyAlignment="1">
      <alignment horizontal="center" vertical="center" wrapText="1"/>
    </xf>
    <xf numFmtId="171" fontId="12" fillId="0" borderId="158" xfId="0" applyNumberFormat="1" applyFont="1" applyFill="1" applyBorder="1" applyAlignment="1">
      <alignment horizontal="right" vertical="center" wrapText="1"/>
    </xf>
    <xf numFmtId="0" fontId="12" fillId="0" borderId="48" xfId="0" applyFont="1" applyFill="1" applyBorder="1" applyAlignment="1">
      <alignment horizontal="right" vertical="center" wrapText="1"/>
    </xf>
    <xf numFmtId="0" fontId="12" fillId="0" borderId="157"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2" fillId="0" borderId="55" xfId="0" applyFont="1" applyBorder="1" applyAlignment="1">
      <alignment horizontal="center" vertical="center" wrapText="1"/>
    </xf>
    <xf numFmtId="2" fontId="12" fillId="0" borderId="179" xfId="0" applyNumberFormat="1" applyFont="1" applyBorder="1" applyAlignment="1">
      <alignment horizontal="center" vertical="center" wrapText="1"/>
    </xf>
    <xf numFmtId="2" fontId="12" fillId="0" borderId="180" xfId="0" applyNumberFormat="1" applyFont="1" applyBorder="1" applyAlignment="1">
      <alignment horizontal="center" vertical="center" wrapText="1"/>
    </xf>
    <xf numFmtId="2" fontId="12" fillId="0" borderId="183" xfId="0" applyNumberFormat="1" applyFont="1" applyBorder="1" applyAlignment="1">
      <alignment horizontal="center" vertical="center" wrapText="1"/>
    </xf>
    <xf numFmtId="2" fontId="12" fillId="0" borderId="184" xfId="0" applyNumberFormat="1" applyFont="1" applyBorder="1" applyAlignment="1">
      <alignment horizontal="center" vertical="center" wrapText="1"/>
    </xf>
    <xf numFmtId="2" fontId="12" fillId="0" borderId="185" xfId="0" applyNumberFormat="1" applyFont="1" applyBorder="1" applyAlignment="1">
      <alignment horizontal="center" vertical="center" wrapText="1"/>
    </xf>
    <xf numFmtId="2" fontId="12" fillId="0" borderId="186" xfId="0" applyNumberFormat="1" applyFont="1" applyBorder="1" applyAlignment="1">
      <alignment horizontal="center" vertical="center" wrapText="1"/>
    </xf>
    <xf numFmtId="0" fontId="29" fillId="0" borderId="177" xfId="0" applyFont="1" applyBorder="1" applyAlignment="1">
      <alignment horizontal="center" wrapText="1"/>
    </xf>
    <xf numFmtId="0" fontId="13" fillId="0" borderId="171" xfId="0" applyFont="1" applyBorder="1" applyAlignment="1">
      <alignment horizontal="center" wrapText="1"/>
    </xf>
    <xf numFmtId="0" fontId="13" fillId="0" borderId="178" xfId="0" applyFont="1" applyBorder="1" applyAlignment="1">
      <alignment horizontal="center" wrapText="1"/>
    </xf>
    <xf numFmtId="0" fontId="13" fillId="0" borderId="153" xfId="0" applyFont="1" applyBorder="1" applyAlignment="1">
      <alignment horizontal="center" vertical="center" wrapText="1"/>
    </xf>
    <xf numFmtId="0" fontId="13" fillId="0" borderId="157" xfId="0" applyFont="1" applyBorder="1" applyAlignment="1">
      <alignment horizontal="center" vertical="center" wrapText="1"/>
    </xf>
    <xf numFmtId="0" fontId="13" fillId="0" borderId="160" xfId="0" applyFont="1" applyBorder="1" applyAlignment="1">
      <alignment horizontal="center" vertical="center" wrapText="1"/>
    </xf>
    <xf numFmtId="0" fontId="13" fillId="0" borderId="156" xfId="0" applyFont="1" applyBorder="1" applyAlignment="1">
      <alignment horizontal="center" vertical="center" wrapText="1"/>
    </xf>
    <xf numFmtId="0" fontId="13" fillId="0" borderId="159" xfId="0" applyFont="1" applyBorder="1" applyAlignment="1">
      <alignment horizontal="center" vertical="center" wrapText="1"/>
    </xf>
    <xf numFmtId="0" fontId="13" fillId="0" borderId="163" xfId="0" applyFont="1" applyBorder="1" applyAlignment="1">
      <alignment horizontal="center" vertical="center" wrapText="1"/>
    </xf>
    <xf numFmtId="0" fontId="12" fillId="0" borderId="160" xfId="0" applyFont="1" applyFill="1" applyBorder="1" applyAlignment="1">
      <alignment horizontal="center" vertical="center" wrapText="1"/>
    </xf>
    <xf numFmtId="0" fontId="13" fillId="0" borderId="161" xfId="0" applyFont="1" applyFill="1" applyBorder="1" applyAlignment="1">
      <alignment horizontal="center" vertical="center" wrapText="1"/>
    </xf>
    <xf numFmtId="0" fontId="12" fillId="0" borderId="161" xfId="0" applyFont="1" applyBorder="1" applyAlignment="1">
      <alignment horizontal="center" vertical="center" wrapText="1"/>
    </xf>
    <xf numFmtId="2" fontId="12" fillId="0" borderId="181" xfId="0" applyNumberFormat="1" applyFont="1" applyBorder="1" applyAlignment="1">
      <alignment horizontal="center" vertical="center" wrapText="1"/>
    </xf>
    <xf numFmtId="2" fontId="12" fillId="0" borderId="182" xfId="0" applyNumberFormat="1" applyFont="1" applyBorder="1" applyAlignment="1">
      <alignment horizontal="center" vertical="center" wrapText="1"/>
    </xf>
    <xf numFmtId="2" fontId="12" fillId="0" borderId="169" xfId="0" applyNumberFormat="1" applyFont="1" applyBorder="1" applyAlignment="1">
      <alignment horizontal="center" vertical="center" wrapText="1"/>
    </xf>
    <xf numFmtId="0" fontId="12" fillId="0" borderId="167" xfId="0" applyFont="1" applyBorder="1" applyAlignment="1">
      <alignment horizontal="center" vertical="center" wrapText="1"/>
    </xf>
    <xf numFmtId="0" fontId="12" fillId="0" borderId="165" xfId="0" applyFont="1" applyBorder="1" applyAlignment="1">
      <alignment horizontal="center" vertical="center" wrapText="1"/>
    </xf>
    <xf numFmtId="0" fontId="13" fillId="0" borderId="168" xfId="0" applyFont="1" applyBorder="1" applyAlignment="1">
      <alignment horizontal="center" vertical="center" wrapText="1"/>
    </xf>
    <xf numFmtId="0" fontId="13" fillId="0" borderId="47" xfId="0" applyFont="1" applyBorder="1" applyAlignment="1">
      <alignment horizontal="center" vertical="center" wrapText="1"/>
    </xf>
    <xf numFmtId="171" fontId="12" fillId="0" borderId="174" xfId="0" applyNumberFormat="1" applyFont="1" applyBorder="1" applyAlignment="1">
      <alignment horizontal="right" vertical="center" wrapText="1"/>
    </xf>
    <xf numFmtId="171" fontId="12" fillId="0" borderId="175" xfId="0" applyNumberFormat="1" applyFont="1" applyBorder="1" applyAlignment="1">
      <alignment horizontal="right" vertical="center" wrapText="1"/>
    </xf>
    <xf numFmtId="171" fontId="13" fillId="0" borderId="167" xfId="0" applyNumberFormat="1" applyFont="1" applyBorder="1" applyAlignment="1">
      <alignment horizontal="right" vertical="center" wrapText="1"/>
    </xf>
    <xf numFmtId="171" fontId="13" fillId="0" borderId="165" xfId="0" applyNumberFormat="1" applyFont="1" applyBorder="1" applyAlignment="1">
      <alignment horizontal="right" vertical="center" wrapText="1"/>
    </xf>
    <xf numFmtId="0" fontId="12" fillId="0" borderId="264" xfId="0" applyFont="1" applyBorder="1" applyAlignment="1">
      <alignment horizontal="center" vertical="center" wrapText="1"/>
    </xf>
    <xf numFmtId="0" fontId="12" fillId="0" borderId="229" xfId="0" applyFont="1" applyBorder="1" applyAlignment="1">
      <alignment horizontal="center" vertical="center" wrapText="1"/>
    </xf>
    <xf numFmtId="0" fontId="13" fillId="0" borderId="262" xfId="0" applyFont="1" applyBorder="1" applyAlignment="1">
      <alignment horizontal="center" vertical="center" wrapText="1"/>
    </xf>
    <xf numFmtId="0" fontId="12" fillId="0" borderId="262" xfId="0" applyFont="1" applyBorder="1" applyAlignment="1">
      <alignment horizontal="center" vertical="center" wrapText="1"/>
    </xf>
    <xf numFmtId="171" fontId="12" fillId="0" borderId="266" xfId="0" applyNumberFormat="1" applyFont="1" applyBorder="1" applyAlignment="1">
      <alignment horizontal="right" vertical="center" wrapText="1"/>
    </xf>
    <xf numFmtId="171" fontId="12" fillId="0" borderId="230" xfId="0" applyNumberFormat="1" applyFont="1" applyBorder="1" applyAlignment="1">
      <alignment horizontal="right" vertical="center" wrapText="1"/>
    </xf>
    <xf numFmtId="171" fontId="13" fillId="0" borderId="264" xfId="0" applyNumberFormat="1" applyFont="1" applyBorder="1" applyAlignment="1">
      <alignment horizontal="right" vertical="center" wrapText="1"/>
    </xf>
    <xf numFmtId="171" fontId="13" fillId="0" borderId="229" xfId="0" applyNumberFormat="1" applyFont="1" applyBorder="1" applyAlignment="1">
      <alignment horizontal="right" vertical="center" wrapText="1"/>
    </xf>
    <xf numFmtId="2" fontId="12" fillId="0" borderId="207" xfId="0" applyNumberFormat="1" applyFont="1" applyBorder="1" applyAlignment="1">
      <alignment horizontal="center" vertical="center" wrapText="1"/>
    </xf>
    <xf numFmtId="2" fontId="12" fillId="0" borderId="208" xfId="0" applyNumberFormat="1" applyFont="1" applyBorder="1" applyAlignment="1">
      <alignment horizontal="center" vertical="center" wrapText="1"/>
    </xf>
    <xf numFmtId="2" fontId="12" fillId="0" borderId="175" xfId="0" applyNumberFormat="1" applyFont="1" applyBorder="1" applyAlignment="1">
      <alignment horizontal="center" vertical="center" wrapText="1"/>
    </xf>
    <xf numFmtId="0" fontId="12" fillId="0" borderId="157" xfId="0" applyFont="1" applyBorder="1" applyAlignment="1">
      <alignment horizontal="center" vertical="center" wrapText="1"/>
    </xf>
    <xf numFmtId="171" fontId="12" fillId="0" borderId="159" xfId="0" applyNumberFormat="1" applyFont="1" applyBorder="1" applyAlignment="1">
      <alignment horizontal="right" vertical="center" wrapText="1"/>
    </xf>
    <xf numFmtId="171" fontId="13" fillId="0" borderId="157" xfId="0" applyNumberFormat="1" applyFont="1" applyBorder="1" applyAlignment="1">
      <alignment horizontal="right" vertical="center" wrapText="1"/>
    </xf>
    <xf numFmtId="2" fontId="12" fillId="0" borderId="176" xfId="0" applyNumberFormat="1" applyFont="1" applyBorder="1" applyAlignment="1">
      <alignment horizontal="center" vertical="center" wrapText="1"/>
    </xf>
    <xf numFmtId="0" fontId="12" fillId="0" borderId="160" xfId="0" applyFont="1" applyBorder="1" applyAlignment="1">
      <alignment horizontal="center" vertical="center" wrapText="1"/>
    </xf>
    <xf numFmtId="171" fontId="12" fillId="0" borderId="163" xfId="0" applyNumberFormat="1" applyFont="1" applyBorder="1" applyAlignment="1">
      <alignment horizontal="right" vertical="center" wrapText="1"/>
    </xf>
    <xf numFmtId="171" fontId="13" fillId="0" borderId="160" xfId="0" applyNumberFormat="1" applyFont="1" applyBorder="1" applyAlignment="1">
      <alignment horizontal="right" vertical="center" wrapText="1"/>
    </xf>
    <xf numFmtId="171" fontId="0" fillId="0" borderId="187" xfId="0" applyNumberFormat="1" applyBorder="1" applyAlignment="1">
      <alignment horizontal="right" vertical="center"/>
    </xf>
    <xf numFmtId="0" fontId="10" fillId="0" borderId="0" xfId="0" applyFont="1" applyBorder="1" applyAlignment="1">
      <alignment horizont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3" fontId="14" fillId="0" borderId="14" xfId="0" applyNumberFormat="1" applyFont="1" applyBorder="1" applyAlignment="1">
      <alignment horizontal="center"/>
    </xf>
    <xf numFmtId="3" fontId="14" fillId="0" borderId="15" xfId="0" applyNumberFormat="1" applyFont="1" applyBorder="1" applyAlignment="1">
      <alignment horizontal="center"/>
    </xf>
    <xf numFmtId="3" fontId="14" fillId="0" borderId="16" xfId="0" applyNumberFormat="1" applyFont="1" applyBorder="1" applyAlignment="1">
      <alignment horizontal="center"/>
    </xf>
    <xf numFmtId="0" fontId="0" fillId="0" borderId="0" xfId="0" applyAlignment="1">
      <alignment horizontal="center"/>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13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47" xfId="0" applyFont="1" applyFill="1" applyBorder="1" applyAlignment="1">
      <alignment horizontal="center" vertical="center" wrapText="1"/>
    </xf>
    <xf numFmtId="4" fontId="12" fillId="2" borderId="47" xfId="0" applyNumberFormat="1" applyFont="1" applyFill="1" applyBorder="1" applyAlignment="1">
      <alignment horizontal="center" vertical="center" wrapText="1"/>
    </xf>
    <xf numFmtId="0" fontId="12" fillId="2" borderId="29" xfId="0" applyFont="1" applyFill="1" applyBorder="1" applyAlignment="1">
      <alignment horizontal="center" vertical="center" wrapText="1"/>
    </xf>
    <xf numFmtId="4" fontId="12" fillId="2" borderId="29" xfId="0" applyNumberFormat="1" applyFont="1" applyFill="1" applyBorder="1" applyAlignment="1">
      <alignment horizontal="center" vertical="center" wrapText="1"/>
    </xf>
    <xf numFmtId="4" fontId="13" fillId="2" borderId="29" xfId="0" applyNumberFormat="1"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4" fontId="12" fillId="2" borderId="30" xfId="0"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8" fontId="6" fillId="0" borderId="6"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7" fillId="0" borderId="206" xfId="0" applyFont="1" applyBorder="1" applyAlignment="1">
      <alignment horizontal="center" vertical="center" wrapText="1"/>
    </xf>
    <xf numFmtId="0" fontId="5" fillId="0" borderId="59"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30" fillId="0" borderId="249" xfId="0" applyFont="1" applyBorder="1" applyAlignment="1">
      <alignment horizontal="left" vertical="center" wrapText="1"/>
    </xf>
    <xf numFmtId="0" fontId="30" fillId="0" borderId="49" xfId="0" applyFont="1" applyBorder="1" applyAlignment="1">
      <alignment horizontal="left" vertical="center" wrapText="1"/>
    </xf>
    <xf numFmtId="0" fontId="30" fillId="0" borderId="50" xfId="0" applyFont="1" applyBorder="1" applyAlignment="1">
      <alignment horizontal="left" vertical="center" wrapText="1"/>
    </xf>
    <xf numFmtId="0" fontId="30" fillId="2" borderId="246" xfId="0" applyFont="1" applyFill="1" applyBorder="1" applyAlignment="1">
      <alignment horizontal="center" vertical="center"/>
    </xf>
    <xf numFmtId="0" fontId="30" fillId="2" borderId="258" xfId="0" applyFont="1" applyFill="1" applyBorder="1" applyAlignment="1">
      <alignment horizontal="center" vertical="center"/>
    </xf>
    <xf numFmtId="0" fontId="0" fillId="0" borderId="255" xfId="0" applyFont="1" applyBorder="1" applyAlignment="1">
      <alignment horizontal="center" vertical="center"/>
    </xf>
    <xf numFmtId="0" fontId="0" fillId="0" borderId="0" xfId="0" applyFont="1" applyBorder="1" applyAlignment="1">
      <alignment horizontal="center" vertical="center"/>
    </xf>
    <xf numFmtId="0" fontId="0" fillId="0" borderId="191" xfId="0" applyFont="1" applyBorder="1" applyAlignment="1">
      <alignment horizontal="center" vertical="center"/>
    </xf>
    <xf numFmtId="0" fontId="0" fillId="0" borderId="249" xfId="0" applyFont="1" applyBorder="1" applyAlignment="1">
      <alignment horizontal="center" vertical="center"/>
    </xf>
    <xf numFmtId="0" fontId="0" fillId="0" borderId="49" xfId="0" applyFont="1" applyBorder="1" applyAlignment="1">
      <alignment horizontal="center" vertical="center"/>
    </xf>
    <xf numFmtId="0" fontId="0" fillId="0" borderId="139" xfId="0" applyFont="1" applyBorder="1" applyAlignment="1">
      <alignment horizontal="center" vertical="center"/>
    </xf>
    <xf numFmtId="0" fontId="30" fillId="0" borderId="246" xfId="0" applyFont="1" applyBorder="1" applyAlignment="1">
      <alignment horizontal="left" vertical="center" wrapText="1"/>
    </xf>
    <xf numFmtId="0" fontId="30" fillId="0" borderId="256" xfId="0" applyFont="1" applyBorder="1" applyAlignment="1">
      <alignment horizontal="left" vertical="center" wrapText="1"/>
    </xf>
    <xf numFmtId="0" fontId="30" fillId="0" borderId="257" xfId="0" applyFont="1" applyBorder="1" applyAlignment="1">
      <alignment horizontal="left" vertical="center" wrapText="1"/>
    </xf>
    <xf numFmtId="0" fontId="0" fillId="0" borderId="259" xfId="0" applyFont="1" applyBorder="1" applyAlignment="1">
      <alignment horizontal="center" vertical="center"/>
    </xf>
    <xf numFmtId="0" fontId="0" fillId="0" borderId="260" xfId="0" applyFont="1" applyBorder="1" applyAlignment="1">
      <alignment horizontal="center" vertical="center"/>
    </xf>
    <xf numFmtId="0" fontId="0" fillId="0" borderId="248" xfId="0" applyFont="1" applyBorder="1" applyAlignment="1">
      <alignment horizontal="center" vertical="center"/>
    </xf>
    <xf numFmtId="0" fontId="0" fillId="0" borderId="172" xfId="0" applyFont="1" applyBorder="1" applyAlignment="1">
      <alignment horizontal="center" vertical="center"/>
    </xf>
    <xf numFmtId="0" fontId="0" fillId="0" borderId="248" xfId="0" applyFont="1" applyBorder="1" applyAlignment="1">
      <alignment horizontal="center"/>
    </xf>
    <xf numFmtId="0" fontId="0" fillId="0" borderId="172" xfId="0" applyFont="1" applyBorder="1" applyAlignment="1">
      <alignment horizontal="center"/>
    </xf>
    <xf numFmtId="0" fontId="0" fillId="0" borderId="67" xfId="0" applyBorder="1" applyAlignment="1">
      <alignment horizontal="center"/>
    </xf>
    <xf numFmtId="0" fontId="30" fillId="0" borderId="249"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30" fillId="0" borderId="50" xfId="0" applyFont="1" applyFill="1" applyBorder="1" applyAlignment="1">
      <alignment horizontal="left" vertical="center" wrapText="1"/>
    </xf>
    <xf numFmtId="0" fontId="0" fillId="0" borderId="253" xfId="0" applyFont="1" applyBorder="1" applyAlignment="1">
      <alignment horizontal="center" vertical="center" wrapText="1"/>
    </xf>
    <xf numFmtId="0" fontId="0" fillId="0" borderId="204" xfId="0" applyFont="1" applyBorder="1" applyAlignment="1">
      <alignment horizontal="center" vertical="center" wrapText="1"/>
    </xf>
    <xf numFmtId="0" fontId="0" fillId="0" borderId="205" xfId="0" applyFont="1" applyBorder="1" applyAlignment="1">
      <alignment horizontal="center" vertical="center" wrapText="1"/>
    </xf>
    <xf numFmtId="0" fontId="0" fillId="0" borderId="270"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253" xfId="0" applyFont="1" applyBorder="1" applyAlignment="1">
      <alignment horizontal="center" vertical="center"/>
    </xf>
    <xf numFmtId="0" fontId="0" fillId="0" borderId="204" xfId="0" applyFont="1" applyBorder="1" applyAlignment="1">
      <alignment horizontal="center" vertical="center"/>
    </xf>
    <xf numFmtId="0" fontId="0" fillId="0" borderId="205" xfId="0" applyFont="1" applyBorder="1" applyAlignment="1">
      <alignment horizontal="center" vertical="center"/>
    </xf>
    <xf numFmtId="0" fontId="0" fillId="0" borderId="270" xfId="0" applyFont="1" applyBorder="1" applyAlignment="1">
      <alignment horizontal="center" vertical="center"/>
    </xf>
    <xf numFmtId="0" fontId="0" fillId="0" borderId="67" xfId="0" applyFont="1" applyBorder="1" applyAlignment="1">
      <alignment horizontal="center" vertical="center"/>
    </xf>
    <xf numFmtId="0" fontId="0" fillId="0" borderId="114" xfId="0" applyFont="1" applyBorder="1" applyAlignment="1">
      <alignment horizontal="center" vertical="center"/>
    </xf>
    <xf numFmtId="0" fontId="0" fillId="0" borderId="246" xfId="0" applyFont="1" applyBorder="1" applyAlignment="1">
      <alignment horizontal="center"/>
    </xf>
    <xf numFmtId="0" fontId="0" fillId="0" borderId="256" xfId="0" applyFont="1" applyBorder="1" applyAlignment="1">
      <alignment horizontal="center"/>
    </xf>
    <xf numFmtId="0" fontId="0" fillId="0" borderId="258" xfId="0" applyFont="1" applyBorder="1" applyAlignment="1">
      <alignment horizontal="center"/>
    </xf>
    <xf numFmtId="0" fontId="0" fillId="0" borderId="259" xfId="0" applyFont="1" applyBorder="1" applyAlignment="1">
      <alignment horizontal="center"/>
    </xf>
    <xf numFmtId="0" fontId="0" fillId="0" borderId="260" xfId="0" applyFont="1" applyBorder="1" applyAlignment="1">
      <alignment horizontal="center"/>
    </xf>
    <xf numFmtId="0" fontId="0" fillId="0" borderId="268" xfId="0" applyFont="1" applyBorder="1" applyAlignment="1">
      <alignment horizontal="center" vertical="center"/>
    </xf>
    <xf numFmtId="0" fontId="0" fillId="0" borderId="267" xfId="0" applyFont="1" applyBorder="1" applyAlignment="1">
      <alignment horizontal="center" vertical="center"/>
    </xf>
    <xf numFmtId="0" fontId="0" fillId="0" borderId="269" xfId="0" applyFont="1" applyBorder="1" applyAlignment="1">
      <alignment horizontal="center" vertical="center"/>
    </xf>
    <xf numFmtId="0" fontId="0" fillId="0" borderId="246" xfId="0" applyFont="1" applyBorder="1" applyAlignment="1">
      <alignment horizontal="center" vertical="center"/>
    </xf>
    <xf numFmtId="0" fontId="0" fillId="0" borderId="256" xfId="0" applyFont="1" applyBorder="1" applyAlignment="1">
      <alignment horizontal="center" vertical="center"/>
    </xf>
    <xf numFmtId="0" fontId="0" fillId="0" borderId="258" xfId="0" applyFont="1" applyBorder="1" applyAlignment="1">
      <alignment horizontal="center" vertical="center"/>
    </xf>
    <xf numFmtId="0" fontId="0" fillId="0" borderId="268" xfId="0" applyFont="1" applyBorder="1" applyAlignment="1">
      <alignment horizontal="center"/>
    </xf>
    <xf numFmtId="0" fontId="0" fillId="0" borderId="267" xfId="0" applyFont="1" applyBorder="1" applyAlignment="1">
      <alignment horizontal="center"/>
    </xf>
    <xf numFmtId="0" fontId="0" fillId="0" borderId="269" xfId="0" applyFont="1" applyBorder="1" applyAlignment="1">
      <alignment horizontal="center"/>
    </xf>
    <xf numFmtId="0" fontId="30" fillId="0" borderId="249" xfId="0" applyFont="1" applyBorder="1" applyAlignment="1">
      <alignment horizontal="left" vertical="center"/>
    </xf>
    <xf numFmtId="0" fontId="30" fillId="0" borderId="49" xfId="0" applyFont="1" applyBorder="1" applyAlignment="1">
      <alignment horizontal="left" vertical="center"/>
    </xf>
    <xf numFmtId="0" fontId="30" fillId="0" borderId="50" xfId="0" applyFont="1" applyBorder="1" applyAlignment="1">
      <alignment horizontal="left" vertical="center"/>
    </xf>
    <xf numFmtId="0" fontId="30" fillId="2" borderId="242" xfId="0" applyFont="1" applyFill="1" applyBorder="1" applyAlignment="1">
      <alignment horizontal="center" vertical="center"/>
    </xf>
    <xf numFmtId="0" fontId="0" fillId="0" borderId="254" xfId="0" applyFont="1" applyBorder="1" applyAlignment="1">
      <alignment horizontal="center"/>
    </xf>
    <xf numFmtId="0" fontId="0" fillId="0" borderId="253" xfId="0" applyFont="1" applyBorder="1" applyAlignment="1">
      <alignment horizontal="center"/>
    </xf>
    <xf numFmtId="0" fontId="0" fillId="0" borderId="204" xfId="0" applyFont="1" applyBorder="1" applyAlignment="1">
      <alignment horizontal="center"/>
    </xf>
    <xf numFmtId="0" fontId="0" fillId="0" borderId="205" xfId="0" applyFont="1" applyBorder="1" applyAlignment="1">
      <alignment horizontal="center"/>
    </xf>
    <xf numFmtId="0" fontId="0" fillId="0" borderId="270" xfId="0" applyFont="1" applyBorder="1" applyAlignment="1">
      <alignment horizontal="center"/>
    </xf>
    <xf numFmtId="0" fontId="0" fillId="0" borderId="67" xfId="0" applyFont="1" applyBorder="1" applyAlignment="1">
      <alignment horizontal="center"/>
    </xf>
    <xf numFmtId="0" fontId="0" fillId="0" borderId="114" xfId="0" applyFont="1" applyBorder="1" applyAlignment="1">
      <alignment horizontal="center"/>
    </xf>
    <xf numFmtId="0" fontId="30" fillId="0" borderId="246" xfId="0" applyFont="1" applyBorder="1" applyAlignment="1">
      <alignment horizontal="left" vertical="center"/>
    </xf>
    <xf numFmtId="0" fontId="30" fillId="0" borderId="241" xfId="0" applyFont="1" applyBorder="1" applyAlignment="1">
      <alignment horizontal="left" vertical="center"/>
    </xf>
    <xf numFmtId="0" fontId="30" fillId="0" borderId="250" xfId="0" applyFont="1" applyBorder="1" applyAlignment="1">
      <alignment horizontal="left" vertical="center"/>
    </xf>
    <xf numFmtId="0" fontId="0" fillId="0" borderId="254" xfId="0" applyFont="1" applyBorder="1" applyAlignment="1">
      <alignment horizontal="center" vertical="center"/>
    </xf>
    <xf numFmtId="0" fontId="2" fillId="0" borderId="10" xfId="0" applyFont="1" applyBorder="1" applyAlignment="1">
      <alignment horizontal="left" vertical="center" wrapText="1"/>
    </xf>
    <xf numFmtId="0" fontId="30" fillId="0" borderId="245" xfId="0" applyFont="1" applyBorder="1" applyAlignment="1">
      <alignment horizontal="left" vertical="center" wrapText="1"/>
    </xf>
    <xf numFmtId="0" fontId="30" fillId="0" borderId="18" xfId="0" applyFont="1" applyBorder="1" applyAlignment="1">
      <alignment horizontal="left" vertical="center" wrapText="1"/>
    </xf>
    <xf numFmtId="0" fontId="30" fillId="0" borderId="20" xfId="0" applyFont="1" applyBorder="1" applyAlignment="1">
      <alignment horizontal="left" vertical="center" wrapText="1"/>
    </xf>
    <xf numFmtId="0" fontId="0" fillId="0" borderId="249" xfId="0" applyFont="1" applyBorder="1" applyAlignment="1">
      <alignment horizontal="center"/>
    </xf>
    <xf numFmtId="0" fontId="0" fillId="0" borderId="49" xfId="0" applyFont="1" applyBorder="1" applyAlignment="1">
      <alignment horizontal="center"/>
    </xf>
    <xf numFmtId="0" fontId="0" fillId="0" borderId="139" xfId="0" applyFont="1" applyBorder="1" applyAlignment="1">
      <alignment horizontal="center"/>
    </xf>
    <xf numFmtId="0" fontId="31" fillId="0" borderId="24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0" fillId="2" borderId="246" xfId="0" applyFont="1" applyFill="1" applyBorder="1" applyAlignment="1">
      <alignment horizontal="left" vertical="center"/>
    </xf>
    <xf numFmtId="0" fontId="30" fillId="2" borderId="258" xfId="0" applyFont="1" applyFill="1" applyBorder="1" applyAlignment="1">
      <alignment horizontal="left" vertical="center"/>
    </xf>
    <xf numFmtId="0" fontId="16"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152" xfId="0" applyFont="1" applyBorder="1" applyAlignment="1">
      <alignment horizontal="center" vertical="center"/>
    </xf>
    <xf numFmtId="4" fontId="21" fillId="4" borderId="63" xfId="1" applyNumberFormat="1" applyFont="1" applyFill="1" applyBorder="1" applyAlignment="1">
      <alignment horizontal="center" vertical="center" wrapText="1"/>
    </xf>
    <xf numFmtId="0" fontId="16" fillId="0" borderId="64"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67" xfId="0" applyFont="1" applyBorder="1" applyAlignment="1">
      <alignment horizontal="center" vertical="center" wrapText="1"/>
    </xf>
    <xf numFmtId="4" fontId="16" fillId="0" borderId="48" xfId="0" applyNumberFormat="1" applyFont="1" applyFill="1" applyBorder="1" applyAlignment="1">
      <alignment horizontal="center" vertical="center"/>
    </xf>
    <xf numFmtId="0" fontId="16" fillId="0" borderId="49" xfId="0" applyFont="1" applyFill="1" applyBorder="1" applyAlignment="1">
      <alignment horizontal="center" vertical="center"/>
    </xf>
    <xf numFmtId="0" fontId="16" fillId="0" borderId="72"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56"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22" xfId="0" applyFont="1" applyFill="1" applyBorder="1" applyAlignment="1">
      <alignment horizontal="center" vertical="center"/>
    </xf>
    <xf numFmtId="0" fontId="15" fillId="0" borderId="24" xfId="0" applyFont="1" applyFill="1" applyBorder="1" applyAlignment="1">
      <alignment horizontal="center" vertical="center"/>
    </xf>
    <xf numFmtId="3" fontId="15" fillId="0" borderId="22" xfId="0" applyNumberFormat="1" applyFont="1" applyFill="1" applyBorder="1" applyAlignment="1">
      <alignment horizontal="center" vertical="center"/>
    </xf>
    <xf numFmtId="3" fontId="15" fillId="0" borderId="24" xfId="0" applyNumberFormat="1" applyFont="1" applyFill="1" applyBorder="1" applyAlignment="1">
      <alignment horizontal="center" vertical="center"/>
    </xf>
    <xf numFmtId="4" fontId="15" fillId="0" borderId="22" xfId="0" applyNumberFormat="1" applyFont="1" applyFill="1" applyBorder="1" applyAlignment="1">
      <alignment vertical="center"/>
    </xf>
    <xf numFmtId="4" fontId="15" fillId="0" borderId="24" xfId="0" applyNumberFormat="1" applyFont="1" applyFill="1" applyBorder="1" applyAlignment="1">
      <alignment vertical="center"/>
    </xf>
    <xf numFmtId="4" fontId="16" fillId="0" borderId="81" xfId="0" applyNumberFormat="1" applyFont="1" applyFill="1" applyBorder="1" applyAlignment="1">
      <alignment horizontal="center" vertical="center"/>
    </xf>
    <xf numFmtId="0" fontId="16" fillId="0" borderId="82" xfId="0" applyFont="1" applyFill="1" applyBorder="1" applyAlignment="1">
      <alignment horizontal="center" vertical="center"/>
    </xf>
    <xf numFmtId="0" fontId="16" fillId="0" borderId="83" xfId="0" applyFont="1" applyFill="1" applyBorder="1" applyAlignment="1">
      <alignment horizontal="center" vertical="center"/>
    </xf>
    <xf numFmtId="0" fontId="15" fillId="0" borderId="77" xfId="0" applyFont="1" applyFill="1" applyBorder="1" applyAlignment="1">
      <alignment horizontal="center" vertical="center"/>
    </xf>
    <xf numFmtId="0" fontId="15" fillId="5" borderId="34" xfId="0" applyFont="1" applyFill="1" applyBorder="1" applyAlignment="1">
      <alignment horizontal="left" vertical="center" wrapText="1"/>
    </xf>
    <xf numFmtId="0" fontId="15" fillId="5" borderId="55" xfId="0" applyFont="1" applyFill="1" applyBorder="1" applyAlignment="1">
      <alignment horizontal="left" vertical="center" wrapText="1"/>
    </xf>
    <xf numFmtId="0" fontId="15" fillId="5" borderId="34" xfId="0" applyFont="1" applyFill="1" applyBorder="1" applyAlignment="1">
      <alignment horizontal="center" vertical="center" wrapText="1"/>
    </xf>
    <xf numFmtId="0" fontId="15" fillId="5" borderId="55" xfId="0" applyFont="1" applyFill="1" applyBorder="1" applyAlignment="1">
      <alignment horizontal="center" vertical="center" wrapText="1"/>
    </xf>
    <xf numFmtId="3" fontId="15" fillId="5" borderId="34" xfId="0" applyNumberFormat="1" applyFont="1" applyFill="1" applyBorder="1" applyAlignment="1">
      <alignment horizontal="center" vertical="center" wrapText="1"/>
    </xf>
    <xf numFmtId="3" fontId="15" fillId="5" borderId="55" xfId="0" applyNumberFormat="1" applyFont="1" applyFill="1" applyBorder="1" applyAlignment="1">
      <alignment horizontal="center" vertical="center" wrapText="1"/>
    </xf>
    <xf numFmtId="2" fontId="15" fillId="5" borderId="34" xfId="0" applyNumberFormat="1" applyFont="1" applyFill="1" applyBorder="1" applyAlignment="1">
      <alignment vertical="center" wrapText="1"/>
    </xf>
    <xf numFmtId="2" fontId="15" fillId="5" borderId="55" xfId="0" applyNumberFormat="1" applyFont="1" applyFill="1" applyBorder="1" applyAlignment="1">
      <alignment vertical="center" wrapText="1"/>
    </xf>
    <xf numFmtId="0" fontId="15" fillId="0" borderId="34" xfId="0" applyFont="1" applyFill="1" applyBorder="1" applyAlignment="1">
      <alignment horizontal="left" vertical="center" wrapText="1"/>
    </xf>
    <xf numFmtId="0" fontId="15" fillId="0" borderId="34" xfId="0" applyFont="1" applyFill="1" applyBorder="1" applyAlignment="1">
      <alignment horizontal="center" vertical="center"/>
    </xf>
    <xf numFmtId="3" fontId="15" fillId="0" borderId="34" xfId="0" applyNumberFormat="1" applyFont="1" applyFill="1" applyBorder="1" applyAlignment="1">
      <alignment horizontal="center" vertical="center"/>
    </xf>
    <xf numFmtId="4" fontId="15" fillId="0" borderId="34" xfId="0" applyNumberFormat="1" applyFont="1" applyFill="1" applyBorder="1" applyAlignment="1">
      <alignment vertical="center"/>
    </xf>
    <xf numFmtId="0" fontId="15" fillId="0" borderId="89" xfId="0" applyFont="1" applyFill="1" applyBorder="1" applyAlignment="1">
      <alignment horizontal="center" vertical="center"/>
    </xf>
    <xf numFmtId="0" fontId="15" fillId="0" borderId="84" xfId="0" applyFont="1" applyFill="1" applyBorder="1" applyAlignment="1">
      <alignment horizontal="center" vertical="center"/>
    </xf>
    <xf numFmtId="0" fontId="15" fillId="5" borderId="56" xfId="0" applyFont="1" applyFill="1" applyBorder="1" applyAlignment="1">
      <alignment horizontal="left" vertical="center" wrapText="1"/>
    </xf>
    <xf numFmtId="0" fontId="15" fillId="5" borderId="85" xfId="0" applyFont="1" applyFill="1" applyBorder="1" applyAlignment="1">
      <alignment horizontal="left" vertical="center" wrapText="1"/>
    </xf>
    <xf numFmtId="0" fontId="15" fillId="5" borderId="56" xfId="0" applyFont="1" applyFill="1" applyBorder="1" applyAlignment="1">
      <alignment horizontal="center" vertical="center" wrapText="1"/>
    </xf>
    <xf numFmtId="0" fontId="15" fillId="5" borderId="85" xfId="0" applyFont="1" applyFill="1" applyBorder="1" applyAlignment="1">
      <alignment horizontal="center" vertical="center" wrapText="1"/>
    </xf>
    <xf numFmtId="4" fontId="15" fillId="5" borderId="56" xfId="0" applyNumberFormat="1" applyFont="1" applyFill="1" applyBorder="1" applyAlignment="1">
      <alignment horizontal="center" vertical="center" wrapText="1"/>
    </xf>
    <xf numFmtId="0" fontId="15" fillId="5" borderId="85" xfId="0" applyNumberFormat="1" applyFont="1" applyFill="1" applyBorder="1" applyAlignment="1">
      <alignment horizontal="center" vertical="center" wrapText="1"/>
    </xf>
    <xf numFmtId="2" fontId="15" fillId="5" borderId="56" xfId="0" applyNumberFormat="1" applyFont="1" applyFill="1" applyBorder="1" applyAlignment="1">
      <alignment vertical="center" wrapText="1"/>
    </xf>
    <xf numFmtId="2" fontId="15" fillId="5" borderId="85" xfId="0" applyNumberFormat="1" applyFont="1" applyFill="1" applyBorder="1" applyAlignment="1">
      <alignment vertical="center" wrapText="1"/>
    </xf>
    <xf numFmtId="4" fontId="15" fillId="0" borderId="22" xfId="0" applyNumberFormat="1" applyFont="1" applyFill="1" applyBorder="1" applyAlignment="1">
      <alignment horizontal="center" vertical="center"/>
    </xf>
    <xf numFmtId="4" fontId="15" fillId="0" borderId="24" xfId="0" applyNumberFormat="1" applyFont="1" applyFill="1" applyBorder="1" applyAlignment="1">
      <alignment horizontal="center" vertical="center"/>
    </xf>
    <xf numFmtId="4" fontId="15" fillId="0" borderId="34" xfId="0" applyNumberFormat="1" applyFont="1" applyFill="1" applyBorder="1" applyAlignment="1">
      <alignment horizontal="center" vertical="center"/>
    </xf>
    <xf numFmtId="0" fontId="15" fillId="0" borderId="22" xfId="0" applyNumberFormat="1" applyFont="1" applyFill="1" applyBorder="1" applyAlignment="1">
      <alignment horizontal="center" vertical="center"/>
    </xf>
    <xf numFmtId="4" fontId="17" fillId="0" borderId="48" xfId="0" applyNumberFormat="1" applyFont="1" applyFill="1" applyBorder="1" applyAlignment="1">
      <alignment horizontal="center" vertical="center"/>
    </xf>
    <xf numFmtId="0" fontId="17" fillId="0" borderId="49" xfId="0" applyFont="1" applyFill="1" applyBorder="1" applyAlignment="1">
      <alignment horizontal="center" vertical="center"/>
    </xf>
    <xf numFmtId="0" fontId="17" fillId="0" borderId="72" xfId="0" applyFont="1" applyFill="1" applyBorder="1" applyAlignment="1">
      <alignment horizontal="center" vertical="center"/>
    </xf>
    <xf numFmtId="0" fontId="15" fillId="0" borderId="140" xfId="0" applyFont="1" applyFill="1" applyBorder="1" applyAlignment="1">
      <alignment horizontal="center" vertical="center"/>
    </xf>
    <xf numFmtId="0" fontId="15" fillId="0" borderId="124" xfId="0" applyFont="1" applyFill="1" applyBorder="1" applyAlignment="1">
      <alignment horizontal="center" vertical="center"/>
    </xf>
    <xf numFmtId="0" fontId="15" fillId="0" borderId="141" xfId="0" applyFont="1" applyFill="1" applyBorder="1" applyAlignment="1">
      <alignment horizontal="left" vertical="center" wrapText="1"/>
    </xf>
    <xf numFmtId="0" fontId="15" fillId="0" borderId="125" xfId="0" applyFont="1" applyFill="1" applyBorder="1" applyAlignment="1">
      <alignment horizontal="left" vertical="center" wrapText="1"/>
    </xf>
    <xf numFmtId="0" fontId="15" fillId="0" borderId="141" xfId="0" applyFont="1" applyFill="1" applyBorder="1" applyAlignment="1">
      <alignment horizontal="center" vertical="center"/>
    </xf>
    <xf numFmtId="0" fontId="15" fillId="0" borderId="125" xfId="0" applyFont="1" applyFill="1" applyBorder="1" applyAlignment="1">
      <alignment horizontal="center" vertical="center"/>
    </xf>
    <xf numFmtId="4" fontId="15" fillId="0" borderId="141" xfId="0" applyNumberFormat="1" applyFont="1" applyFill="1" applyBorder="1" applyAlignment="1">
      <alignment horizontal="center" vertical="center"/>
    </xf>
    <xf numFmtId="4" fontId="15" fillId="0" borderId="125" xfId="0" applyNumberFormat="1" applyFont="1" applyFill="1" applyBorder="1" applyAlignment="1">
      <alignment horizontal="center" vertical="center"/>
    </xf>
    <xf numFmtId="4" fontId="15" fillId="0" borderId="141" xfId="0" applyNumberFormat="1" applyFont="1" applyFill="1" applyBorder="1" applyAlignment="1">
      <alignment horizontal="right" vertical="center"/>
    </xf>
    <xf numFmtId="4" fontId="15" fillId="0" borderId="125" xfId="0" applyNumberFormat="1" applyFont="1" applyFill="1" applyBorder="1" applyAlignment="1">
      <alignment horizontal="right" vertical="center"/>
    </xf>
    <xf numFmtId="4" fontId="15" fillId="0" borderId="122" xfId="0" applyNumberFormat="1" applyFont="1" applyFill="1" applyBorder="1" applyAlignment="1">
      <alignment horizontal="right" vertical="center"/>
    </xf>
    <xf numFmtId="0" fontId="15" fillId="0" borderId="127" xfId="0" applyFont="1" applyFill="1" applyBorder="1" applyAlignment="1">
      <alignment horizontal="center" vertical="center"/>
    </xf>
    <xf numFmtId="0" fontId="15" fillId="0" borderId="128" xfId="0" applyFont="1" applyFill="1" applyBorder="1" applyAlignment="1">
      <alignment horizontal="left" vertical="center" wrapText="1"/>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4" fontId="15" fillId="0" borderId="128" xfId="0" applyNumberFormat="1" applyFont="1" applyFill="1" applyBorder="1" applyAlignment="1">
      <alignment horizontal="right" vertical="center"/>
    </xf>
    <xf numFmtId="0" fontId="15" fillId="0" borderId="121" xfId="0" applyFont="1" applyFill="1" applyBorder="1" applyAlignment="1">
      <alignment horizontal="center" vertical="center"/>
    </xf>
    <xf numFmtId="0" fontId="15" fillId="0" borderId="122" xfId="0" applyFont="1" applyFill="1" applyBorder="1" applyAlignment="1">
      <alignment horizontal="left" vertical="center" wrapText="1"/>
    </xf>
    <xf numFmtId="1" fontId="15" fillId="0" borderId="122" xfId="0" applyNumberFormat="1" applyFont="1" applyFill="1" applyBorder="1" applyAlignment="1">
      <alignment horizontal="center" vertical="center"/>
    </xf>
    <xf numFmtId="4" fontId="15" fillId="0" borderId="122" xfId="0" applyNumberFormat="1" applyFont="1" applyFill="1" applyBorder="1" applyAlignment="1">
      <alignment horizontal="center" vertical="center"/>
    </xf>
    <xf numFmtId="0" fontId="15" fillId="0" borderId="143" xfId="0" applyFont="1" applyFill="1" applyBorder="1" applyAlignment="1">
      <alignment horizontal="center" vertical="center"/>
    </xf>
    <xf numFmtId="0" fontId="15" fillId="0" borderId="144" xfId="0" applyFont="1" applyFill="1" applyBorder="1" applyAlignment="1">
      <alignment horizontal="left" vertical="center" wrapText="1"/>
    </xf>
    <xf numFmtId="0" fontId="15" fillId="0" borderId="144" xfId="0" applyFont="1" applyFill="1" applyBorder="1" applyAlignment="1">
      <alignment horizontal="center" vertical="center"/>
    </xf>
    <xf numFmtId="4" fontId="15" fillId="0" borderId="144" xfId="0" applyNumberFormat="1" applyFont="1" applyFill="1" applyBorder="1" applyAlignment="1">
      <alignment horizontal="center" vertical="center"/>
    </xf>
    <xf numFmtId="4" fontId="15" fillId="0" borderId="144" xfId="0" applyNumberFormat="1" applyFont="1" applyFill="1" applyBorder="1" applyAlignment="1">
      <alignment horizontal="right" vertical="center"/>
    </xf>
    <xf numFmtId="4" fontId="15" fillId="0" borderId="89" xfId="0" applyNumberFormat="1" applyFont="1" applyFill="1" applyBorder="1" applyAlignment="1">
      <alignment horizontal="center" vertical="center"/>
    </xf>
    <xf numFmtId="0" fontId="15" fillId="0" borderId="130" xfId="0" applyFont="1" applyFill="1" applyBorder="1" applyAlignment="1">
      <alignment horizontal="center" vertical="center"/>
    </xf>
    <xf numFmtId="4" fontId="15" fillId="0" borderId="37" xfId="0" applyNumberFormat="1" applyFont="1" applyFill="1" applyBorder="1" applyAlignment="1">
      <alignment horizontal="left" vertical="center" wrapText="1"/>
    </xf>
    <xf numFmtId="0" fontId="15" fillId="0" borderId="131" xfId="0" applyFont="1" applyFill="1" applyBorder="1" applyAlignment="1">
      <alignment horizontal="left" vertical="center" wrapText="1"/>
    </xf>
    <xf numFmtId="4" fontId="15" fillId="0" borderId="37" xfId="0" applyNumberFormat="1" applyFont="1" applyFill="1" applyBorder="1" applyAlignment="1">
      <alignment horizontal="center" vertical="center"/>
    </xf>
    <xf numFmtId="0" fontId="15" fillId="0" borderId="131" xfId="0" applyFont="1" applyFill="1" applyBorder="1" applyAlignment="1">
      <alignment horizontal="center" vertical="center"/>
    </xf>
    <xf numFmtId="4" fontId="15" fillId="0" borderId="131" xfId="0" applyNumberFormat="1" applyFont="1" applyFill="1" applyBorder="1" applyAlignment="1">
      <alignment horizontal="center" vertical="center"/>
    </xf>
    <xf numFmtId="4" fontId="15" fillId="0" borderId="37" xfId="0" applyNumberFormat="1" applyFont="1" applyFill="1" applyBorder="1" applyAlignment="1">
      <alignment horizontal="right" vertical="center"/>
    </xf>
    <xf numFmtId="4" fontId="15" fillId="0" borderId="131" xfId="0" applyNumberFormat="1" applyFont="1" applyFill="1" applyBorder="1" applyAlignment="1">
      <alignment horizontal="right" vertical="center"/>
    </xf>
    <xf numFmtId="4" fontId="15" fillId="0" borderId="124" xfId="0" applyNumberFormat="1" applyFont="1" applyFill="1" applyBorder="1" applyAlignment="1">
      <alignment horizontal="center" vertical="center"/>
    </xf>
    <xf numFmtId="4" fontId="15" fillId="0" borderId="125" xfId="0" applyNumberFormat="1" applyFont="1" applyFill="1" applyBorder="1" applyAlignment="1">
      <alignment horizontal="left" vertical="center" wrapText="1"/>
    </xf>
    <xf numFmtId="4" fontId="15" fillId="0" borderId="90" xfId="0" applyNumberFormat="1" applyFont="1" applyFill="1" applyBorder="1" applyAlignment="1">
      <alignment horizontal="center" vertical="center"/>
    </xf>
    <xf numFmtId="0" fontId="15" fillId="0" borderId="93" xfId="0" applyFont="1" applyFill="1" applyBorder="1" applyAlignment="1">
      <alignment horizontal="center" vertical="center"/>
    </xf>
    <xf numFmtId="4" fontId="15" fillId="0" borderId="91" xfId="0" applyNumberFormat="1" applyFont="1" applyFill="1" applyBorder="1" applyAlignment="1">
      <alignment horizontal="left" vertical="center" wrapText="1"/>
    </xf>
    <xf numFmtId="0" fontId="15" fillId="0" borderId="94" xfId="0" applyFont="1" applyFill="1" applyBorder="1" applyAlignment="1">
      <alignment horizontal="left" vertical="center" wrapText="1"/>
    </xf>
    <xf numFmtId="4" fontId="15" fillId="0" borderId="91" xfId="0" applyNumberFormat="1" applyFont="1" applyFill="1" applyBorder="1" applyAlignment="1">
      <alignment horizontal="center" vertical="center"/>
    </xf>
    <xf numFmtId="0" fontId="15" fillId="0" borderId="94" xfId="0" applyFont="1" applyFill="1" applyBorder="1" applyAlignment="1">
      <alignment horizontal="center" vertical="center"/>
    </xf>
    <xf numFmtId="4" fontId="15" fillId="0" borderId="94" xfId="0" applyNumberFormat="1" applyFont="1" applyFill="1" applyBorder="1" applyAlignment="1">
      <alignment horizontal="center" vertical="center"/>
    </xf>
    <xf numFmtId="4" fontId="15" fillId="0" borderId="91" xfId="0" applyNumberFormat="1" applyFont="1" applyFill="1" applyBorder="1" applyAlignment="1">
      <alignment vertical="center"/>
    </xf>
    <xf numFmtId="4" fontId="15" fillId="0" borderId="94" xfId="0" applyNumberFormat="1" applyFont="1" applyFill="1" applyBorder="1" applyAlignment="1">
      <alignment vertical="center"/>
    </xf>
    <xf numFmtId="0" fontId="15" fillId="0" borderId="108" xfId="0" applyFont="1" applyFill="1" applyBorder="1" applyAlignment="1">
      <alignment horizontal="center" vertical="center"/>
    </xf>
    <xf numFmtId="0" fontId="15" fillId="0" borderId="109" xfId="0" applyFont="1" applyFill="1" applyBorder="1" applyAlignment="1">
      <alignment horizontal="left" vertical="center" wrapText="1"/>
    </xf>
    <xf numFmtId="0" fontId="15" fillId="0" borderId="109" xfId="0" applyFont="1" applyFill="1" applyBorder="1" applyAlignment="1">
      <alignment horizontal="center" vertical="center"/>
    </xf>
    <xf numFmtId="4" fontId="15" fillId="0" borderId="109" xfId="0" applyNumberFormat="1" applyFont="1" applyFill="1" applyBorder="1" applyAlignment="1">
      <alignment horizontal="center" vertical="center"/>
    </xf>
    <xf numFmtId="4" fontId="15" fillId="0" borderId="91" xfId="0" applyNumberFormat="1" applyFont="1" applyFill="1" applyBorder="1" applyAlignment="1">
      <alignment horizontal="right" vertical="center"/>
    </xf>
    <xf numFmtId="4" fontId="15" fillId="0" borderId="109" xfId="0" applyNumberFormat="1" applyFont="1" applyFill="1" applyBorder="1" applyAlignment="1">
      <alignment horizontal="right" vertical="center"/>
    </xf>
    <xf numFmtId="4" fontId="15" fillId="0" borderId="93" xfId="0" applyNumberFormat="1" applyFont="1" applyFill="1" applyBorder="1" applyAlignment="1">
      <alignment horizontal="center" vertical="center"/>
    </xf>
    <xf numFmtId="0" fontId="15" fillId="0" borderId="98" xfId="0" applyFont="1" applyFill="1" applyBorder="1" applyAlignment="1">
      <alignment horizontal="center" vertical="center"/>
    </xf>
    <xf numFmtId="4" fontId="15" fillId="0" borderId="94" xfId="0" applyNumberFormat="1" applyFont="1" applyFill="1" applyBorder="1" applyAlignment="1">
      <alignment horizontal="left" vertical="center" wrapText="1"/>
    </xf>
    <xf numFmtId="0" fontId="15" fillId="0" borderId="99" xfId="0" applyFont="1" applyFill="1" applyBorder="1" applyAlignment="1">
      <alignment horizontal="left" vertical="center" wrapText="1"/>
    </xf>
    <xf numFmtId="0" fontId="15" fillId="0" borderId="99" xfId="0" applyFont="1" applyFill="1" applyBorder="1" applyAlignment="1">
      <alignment horizontal="center" vertical="center"/>
    </xf>
    <xf numFmtId="168" fontId="15" fillId="0" borderId="94" xfId="0" applyNumberFormat="1" applyFont="1" applyFill="1" applyBorder="1" applyAlignment="1">
      <alignment horizontal="center" vertical="center"/>
    </xf>
    <xf numFmtId="168" fontId="15" fillId="0" borderId="99" xfId="0" applyNumberFormat="1" applyFont="1" applyFill="1" applyBorder="1" applyAlignment="1">
      <alignment horizontal="center" vertical="center"/>
    </xf>
    <xf numFmtId="4" fontId="15" fillId="0" borderId="94" xfId="0" applyNumberFormat="1" applyFont="1" applyFill="1" applyBorder="1" applyAlignment="1">
      <alignment horizontal="right" vertical="center"/>
    </xf>
    <xf numFmtId="4" fontId="15" fillId="0" borderId="99" xfId="0" applyNumberFormat="1" applyFont="1" applyFill="1" applyBorder="1" applyAlignment="1">
      <alignment horizontal="right" vertical="center"/>
    </xf>
    <xf numFmtId="4" fontId="17" fillId="0" borderId="135" xfId="0" applyNumberFormat="1" applyFont="1" applyFill="1" applyBorder="1" applyAlignment="1">
      <alignment horizontal="center" vertical="center"/>
    </xf>
    <xf numFmtId="0" fontId="17" fillId="0" borderId="136" xfId="0" applyFont="1" applyFill="1" applyBorder="1" applyAlignment="1">
      <alignment horizontal="center" vertical="center"/>
    </xf>
    <xf numFmtId="0" fontId="17" fillId="0" borderId="137" xfId="0" applyFont="1" applyFill="1" applyBorder="1" applyAlignment="1">
      <alignment horizontal="center" vertical="center"/>
    </xf>
    <xf numFmtId="0" fontId="15" fillId="0" borderId="111" xfId="0" applyFont="1" applyFill="1" applyBorder="1" applyAlignment="1">
      <alignment horizontal="center" vertical="center"/>
    </xf>
    <xf numFmtId="0" fontId="15" fillId="0" borderId="112" xfId="0" applyFont="1" applyFill="1" applyBorder="1" applyAlignment="1">
      <alignment horizontal="left" vertical="center" wrapText="1"/>
    </xf>
    <xf numFmtId="0" fontId="15" fillId="0" borderId="112" xfId="0" applyFont="1" applyFill="1" applyBorder="1" applyAlignment="1">
      <alignment horizontal="center" vertical="center"/>
    </xf>
    <xf numFmtId="168" fontId="15" fillId="0" borderId="112" xfId="0" applyNumberFormat="1" applyFont="1" applyFill="1" applyBorder="1" applyAlignment="1">
      <alignment horizontal="center" vertical="center"/>
    </xf>
    <xf numFmtId="4" fontId="15" fillId="0" borderId="112" xfId="0" applyNumberFormat="1" applyFont="1" applyFill="1" applyBorder="1" applyAlignment="1">
      <alignment vertical="center"/>
    </xf>
    <xf numFmtId="4" fontId="15" fillId="0" borderId="73" xfId="0" applyNumberFormat="1" applyFont="1" applyFill="1" applyBorder="1" applyAlignment="1">
      <alignment horizontal="center" vertical="center"/>
    </xf>
    <xf numFmtId="0" fontId="15" fillId="0" borderId="24" xfId="0" applyFont="1" applyFill="1" applyBorder="1" applyAlignment="1">
      <alignment horizontal="left" vertical="center" wrapText="1"/>
    </xf>
    <xf numFmtId="4" fontId="15" fillId="0" borderId="146" xfId="0" applyNumberFormat="1" applyFont="1" applyFill="1" applyBorder="1" applyAlignment="1">
      <alignment horizontal="center" vertical="center"/>
    </xf>
    <xf numFmtId="0" fontId="15" fillId="0" borderId="149" xfId="0" applyFont="1" applyFill="1" applyBorder="1" applyAlignment="1">
      <alignment horizontal="center" vertical="center"/>
    </xf>
    <xf numFmtId="4" fontId="15" fillId="0" borderId="147" xfId="0" applyNumberFormat="1" applyFont="1" applyFill="1" applyBorder="1" applyAlignment="1">
      <alignment horizontal="left" vertical="center" wrapText="1"/>
    </xf>
    <xf numFmtId="0" fontId="15" fillId="0" borderId="150" xfId="0" applyFont="1" applyFill="1" applyBorder="1" applyAlignment="1">
      <alignment horizontal="left" vertical="center" wrapText="1"/>
    </xf>
    <xf numFmtId="4" fontId="15" fillId="0" borderId="147" xfId="0" applyNumberFormat="1" applyFont="1" applyFill="1" applyBorder="1" applyAlignment="1">
      <alignment horizontal="center" vertical="center"/>
    </xf>
    <xf numFmtId="0" fontId="15" fillId="0" borderId="150" xfId="0" applyFont="1" applyFill="1" applyBorder="1" applyAlignment="1">
      <alignment horizontal="center" vertical="center"/>
    </xf>
    <xf numFmtId="168" fontId="15" fillId="0" borderId="147" xfId="0" applyNumberFormat="1" applyFont="1" applyFill="1" applyBorder="1" applyAlignment="1">
      <alignment horizontal="center" vertical="center"/>
    </xf>
    <xf numFmtId="168" fontId="15" fillId="0" borderId="150" xfId="0" applyNumberFormat="1" applyFont="1" applyFill="1" applyBorder="1" applyAlignment="1">
      <alignment horizontal="center" vertical="center"/>
    </xf>
    <xf numFmtId="4" fontId="15" fillId="0" borderId="147" xfId="0" applyNumberFormat="1" applyFont="1" applyFill="1" applyBorder="1" applyAlignment="1">
      <alignment vertical="center"/>
    </xf>
    <xf numFmtId="4" fontId="15" fillId="0" borderId="150" xfId="0" applyNumberFormat="1" applyFont="1" applyFill="1" applyBorder="1" applyAlignment="1">
      <alignment vertical="center"/>
    </xf>
    <xf numFmtId="0" fontId="15" fillId="0" borderId="85" xfId="0" applyFont="1" applyFill="1" applyBorder="1" applyAlignment="1">
      <alignment horizontal="left" vertical="center" wrapText="1"/>
    </xf>
    <xf numFmtId="0" fontId="15" fillId="0" borderId="85" xfId="0" applyFont="1" applyFill="1" applyBorder="1" applyAlignment="1">
      <alignment horizontal="center" vertical="center"/>
    </xf>
    <xf numFmtId="3"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center" vertical="center"/>
    </xf>
    <xf numFmtId="0" fontId="15" fillId="0" borderId="105" xfId="0" applyFont="1" applyFill="1" applyBorder="1" applyAlignment="1">
      <alignment horizontal="center" vertical="center"/>
    </xf>
    <xf numFmtId="0" fontId="15" fillId="0" borderId="37" xfId="0" applyFont="1" applyFill="1" applyBorder="1" applyAlignment="1">
      <alignment horizontal="left" vertical="center" wrapText="1"/>
    </xf>
    <xf numFmtId="0" fontId="15" fillId="0" borderId="106" xfId="0" applyFont="1" applyFill="1" applyBorder="1" applyAlignment="1">
      <alignment horizontal="left" vertical="center" wrapText="1"/>
    </xf>
    <xf numFmtId="0" fontId="15" fillId="0" borderId="106" xfId="0" applyFont="1" applyFill="1" applyBorder="1" applyAlignment="1">
      <alignment horizontal="center" vertical="center"/>
    </xf>
    <xf numFmtId="3" fontId="15" fillId="0" borderId="37" xfId="0" applyNumberFormat="1" applyFont="1" applyFill="1" applyBorder="1" applyAlignment="1">
      <alignment horizontal="center" vertical="center"/>
    </xf>
    <xf numFmtId="3" fontId="15" fillId="0" borderId="106" xfId="0" applyNumberFormat="1" applyFont="1" applyFill="1" applyBorder="1" applyAlignment="1">
      <alignment horizontal="center" vertical="center"/>
    </xf>
    <xf numFmtId="4" fontId="15" fillId="0" borderId="106" xfId="0" applyNumberFormat="1" applyFont="1" applyFill="1" applyBorder="1" applyAlignment="1">
      <alignment horizontal="right" vertical="center"/>
    </xf>
    <xf numFmtId="4" fontId="15" fillId="0" borderId="22" xfId="0" applyNumberFormat="1" applyFont="1" applyFill="1" applyBorder="1" applyAlignment="1">
      <alignment horizontal="right" vertical="center"/>
    </xf>
    <xf numFmtId="4" fontId="15" fillId="0" borderId="24" xfId="0" applyNumberFormat="1" applyFont="1" applyFill="1" applyBorder="1" applyAlignment="1">
      <alignment horizontal="right" vertical="center"/>
    </xf>
    <xf numFmtId="4" fontId="15" fillId="0" borderId="75" xfId="0" applyNumberFormat="1" applyFont="1" applyFill="1" applyBorder="1" applyAlignment="1">
      <alignment horizontal="center" vertical="center"/>
    </xf>
    <xf numFmtId="4" fontId="15" fillId="0" borderId="34" xfId="0" applyNumberFormat="1" applyFont="1" applyFill="1" applyBorder="1" applyAlignment="1">
      <alignment horizontal="right" vertical="center"/>
    </xf>
    <xf numFmtId="3" fontId="15" fillId="0" borderId="125" xfId="0" applyNumberFormat="1" applyFont="1" applyFill="1" applyBorder="1" applyAlignment="1">
      <alignment horizontal="center" vertical="center"/>
    </xf>
    <xf numFmtId="3" fontId="15" fillId="0" borderId="128" xfId="0" applyNumberFormat="1" applyFont="1" applyFill="1" applyBorder="1" applyAlignment="1">
      <alignment horizontal="center" vertical="center"/>
    </xf>
    <xf numFmtId="0" fontId="15" fillId="0" borderId="128" xfId="0" applyFont="1" applyFill="1" applyBorder="1" applyAlignment="1">
      <alignment horizontal="right" vertical="center"/>
    </xf>
    <xf numFmtId="0" fontId="15" fillId="0" borderId="91" xfId="0" applyFont="1" applyFill="1" applyBorder="1" applyAlignment="1">
      <alignment horizontal="left" vertical="center" wrapText="1"/>
    </xf>
    <xf numFmtId="3" fontId="15" fillId="0" borderId="91" xfId="0" applyNumberFormat="1" applyFont="1" applyFill="1" applyBorder="1" applyAlignment="1">
      <alignment horizontal="center" vertical="center"/>
    </xf>
    <xf numFmtId="3" fontId="15" fillId="0" borderId="94" xfId="0" applyNumberFormat="1" applyFont="1" applyFill="1" applyBorder="1" applyAlignment="1">
      <alignment horizontal="center" vertical="center"/>
    </xf>
    <xf numFmtId="0" fontId="15" fillId="0" borderId="94" xfId="0" applyFont="1" applyFill="1" applyBorder="1" applyAlignment="1">
      <alignment horizontal="right" vertical="center"/>
    </xf>
    <xf numFmtId="0" fontId="15" fillId="0" borderId="125" xfId="0" applyNumberFormat="1" applyFont="1" applyFill="1" applyBorder="1" applyAlignment="1">
      <alignment horizontal="center" vertical="center"/>
    </xf>
    <xf numFmtId="0" fontId="15" fillId="0" borderId="144" xfId="0" applyNumberFormat="1" applyFont="1" applyFill="1" applyBorder="1" applyAlignment="1">
      <alignment horizontal="center" vertical="center"/>
    </xf>
    <xf numFmtId="4" fontId="15" fillId="0" borderId="140" xfId="0" applyNumberFormat="1" applyFont="1" applyFill="1" applyBorder="1" applyAlignment="1">
      <alignment horizontal="center" vertical="center"/>
    </xf>
    <xf numFmtId="3" fontId="15" fillId="0" borderId="141" xfId="0" applyNumberFormat="1" applyFont="1" applyFill="1" applyBorder="1" applyAlignment="1">
      <alignment horizontal="center" vertical="center"/>
    </xf>
    <xf numFmtId="3" fontId="15" fillId="0" borderId="144" xfId="0" applyNumberFormat="1" applyFont="1" applyFill="1" applyBorder="1" applyAlignment="1">
      <alignment horizontal="center" vertical="center"/>
    </xf>
    <xf numFmtId="0" fontId="15" fillId="0" borderId="144" xfId="0" applyFont="1" applyFill="1" applyBorder="1" applyAlignment="1">
      <alignment horizontal="right" vertical="center"/>
    </xf>
    <xf numFmtId="0" fontId="15"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125" xfId="0" applyFont="1" applyFill="1" applyBorder="1" applyAlignment="1">
      <alignment horizontal="right" vertical="center"/>
    </xf>
    <xf numFmtId="4" fontId="15" fillId="0" borderId="121" xfId="0" applyNumberFormat="1" applyFont="1" applyFill="1" applyBorder="1" applyAlignment="1">
      <alignment horizontal="center" vertical="center"/>
    </xf>
    <xf numFmtId="3" fontId="15" fillId="0" borderId="122" xfId="0" applyNumberFormat="1" applyFont="1" applyFill="1" applyBorder="1" applyAlignment="1">
      <alignment horizontal="center" vertical="center"/>
    </xf>
    <xf numFmtId="4" fontId="17" fillId="0" borderId="30" xfId="0" applyNumberFormat="1" applyFont="1" applyFill="1" applyBorder="1" applyAlignment="1">
      <alignment horizontal="center" vertical="center"/>
    </xf>
    <xf numFmtId="0" fontId="17" fillId="0" borderId="31" xfId="0" applyFont="1" applyFill="1" applyBorder="1" applyAlignment="1">
      <alignment horizontal="center" vertical="center"/>
    </xf>
    <xf numFmtId="0" fontId="17" fillId="0" borderId="97" xfId="0" applyFont="1" applyFill="1" applyBorder="1" applyAlignment="1">
      <alignment horizontal="center" vertical="center"/>
    </xf>
    <xf numFmtId="0" fontId="15" fillId="0" borderId="122" xfId="0" applyFont="1" applyFill="1" applyBorder="1" applyAlignment="1">
      <alignment horizontal="center" vertical="center"/>
    </xf>
    <xf numFmtId="0" fontId="15" fillId="0" borderId="37" xfId="0" applyFont="1" applyFill="1" applyBorder="1" applyAlignment="1">
      <alignment horizontal="center" vertical="center"/>
    </xf>
    <xf numFmtId="168" fontId="15" fillId="0" borderId="37" xfId="0" applyNumberFormat="1" applyFont="1" applyFill="1" applyBorder="1" applyAlignment="1">
      <alignment horizontal="center" vertical="center"/>
    </xf>
    <xf numFmtId="168" fontId="15" fillId="0" borderId="24" xfId="0" applyNumberFormat="1" applyFont="1" applyFill="1" applyBorder="1" applyAlignment="1">
      <alignment horizontal="center" vertical="center"/>
    </xf>
    <xf numFmtId="4" fontId="15" fillId="0" borderId="55" xfId="0" applyNumberFormat="1" applyFont="1" applyFill="1" applyBorder="1" applyAlignment="1">
      <alignment horizontal="right" vertical="center"/>
    </xf>
    <xf numFmtId="0" fontId="15" fillId="0" borderId="146" xfId="0" applyFont="1" applyFill="1" applyBorder="1" applyAlignment="1">
      <alignment horizontal="center" vertical="center"/>
    </xf>
    <xf numFmtId="0" fontId="15" fillId="0" borderId="275" xfId="0" applyFont="1" applyFill="1" applyBorder="1" applyAlignment="1">
      <alignment horizontal="center" vertical="center"/>
    </xf>
    <xf numFmtId="0" fontId="15" fillId="0" borderId="278" xfId="0" applyFont="1" applyFill="1" applyBorder="1" applyAlignment="1">
      <alignment horizontal="left" vertical="center" wrapText="1"/>
    </xf>
    <xf numFmtId="0" fontId="15" fillId="0" borderId="278" xfId="0" applyFont="1" applyFill="1" applyBorder="1" applyAlignment="1">
      <alignment horizontal="center" vertical="center"/>
    </xf>
    <xf numFmtId="2" fontId="15" fillId="0" borderId="278" xfId="0" applyNumberFormat="1" applyFont="1" applyFill="1" applyBorder="1" applyAlignment="1">
      <alignment horizontal="center" vertical="center"/>
    </xf>
    <xf numFmtId="0" fontId="15" fillId="0" borderId="131" xfId="0" applyNumberFormat="1" applyFont="1" applyFill="1" applyBorder="1" applyAlignment="1">
      <alignment horizontal="center" vertical="center"/>
    </xf>
    <xf numFmtId="4" fontId="15" fillId="0" borderId="278" xfId="0" applyNumberFormat="1" applyFont="1" applyFill="1" applyBorder="1" applyAlignment="1">
      <alignment horizontal="right" vertical="center"/>
    </xf>
    <xf numFmtId="0" fontId="17" fillId="0" borderId="117" xfId="0" applyFont="1" applyBorder="1" applyAlignment="1">
      <alignment horizontal="center" vertical="center"/>
    </xf>
    <xf numFmtId="0" fontId="17" fillId="0" borderId="15" xfId="0" applyFont="1" applyBorder="1" applyAlignment="1">
      <alignment horizontal="center" vertical="center"/>
    </xf>
    <xf numFmtId="0" fontId="17" fillId="0" borderId="118" xfId="0" applyFont="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right" vertical="center"/>
    </xf>
    <xf numFmtId="0" fontId="15" fillId="0" borderId="101" xfId="0" applyFont="1" applyFill="1" applyBorder="1" applyAlignment="1">
      <alignment horizontal="center" vertical="center"/>
    </xf>
    <xf numFmtId="0" fontId="15" fillId="0" borderId="55" xfId="0" applyFont="1" applyFill="1" applyBorder="1" applyAlignment="1">
      <alignment horizontal="left" vertical="center" wrapText="1"/>
    </xf>
    <xf numFmtId="0" fontId="15" fillId="0" borderId="55" xfId="0" applyFont="1" applyFill="1" applyBorder="1" applyAlignment="1">
      <alignment horizontal="center" vertical="center"/>
    </xf>
    <xf numFmtId="0" fontId="15" fillId="0" borderId="55" xfId="0" applyNumberFormat="1" applyFont="1" applyFill="1" applyBorder="1" applyAlignment="1">
      <alignment horizontal="center" vertical="center"/>
    </xf>
    <xf numFmtId="4" fontId="17" fillId="0" borderId="272" xfId="0" applyNumberFormat="1" applyFont="1" applyFill="1" applyBorder="1" applyAlignment="1">
      <alignment horizontal="center" vertical="center"/>
    </xf>
    <xf numFmtId="0" fontId="17" fillId="0" borderId="273" xfId="0" applyFont="1" applyFill="1" applyBorder="1" applyAlignment="1">
      <alignment horizontal="center" vertical="center"/>
    </xf>
    <xf numFmtId="0" fontId="17" fillId="0" borderId="274" xfId="0" applyFont="1" applyFill="1" applyBorder="1" applyAlignment="1">
      <alignment horizontal="center" vertical="center"/>
    </xf>
    <xf numFmtId="4" fontId="15" fillId="0" borderId="122" xfId="0" applyNumberFormat="1" applyFont="1" applyFill="1" applyBorder="1" applyAlignment="1">
      <alignment horizontal="left" vertical="center" wrapText="1"/>
    </xf>
    <xf numFmtId="2" fontId="15" fillId="0" borderId="56" xfId="0" applyNumberFormat="1" applyFont="1" applyFill="1" applyBorder="1" applyAlignment="1">
      <alignment horizontal="center" vertical="center"/>
    </xf>
    <xf numFmtId="3" fontId="15" fillId="0" borderId="56" xfId="0" applyNumberFormat="1" applyFont="1" applyFill="1" applyBorder="1" applyAlignment="1">
      <alignment horizontal="center" vertical="center"/>
    </xf>
    <xf numFmtId="4" fontId="15" fillId="0" borderId="56" xfId="0" applyNumberFormat="1" applyFont="1" applyFill="1" applyBorder="1" applyAlignment="1">
      <alignment horizontal="right" vertical="center"/>
    </xf>
    <xf numFmtId="0" fontId="15" fillId="0" borderId="86" xfId="0" applyFont="1" applyFill="1" applyBorder="1" applyAlignment="1">
      <alignment horizontal="left" vertical="center" wrapText="1"/>
    </xf>
    <xf numFmtId="0" fontId="15" fillId="0" borderId="86" xfId="0" applyFont="1" applyFill="1" applyBorder="1" applyAlignment="1">
      <alignment horizontal="center" vertical="center"/>
    </xf>
    <xf numFmtId="3" fontId="15" fillId="0" borderId="86" xfId="0" applyNumberFormat="1" applyFont="1" applyFill="1" applyBorder="1" applyAlignment="1">
      <alignment horizontal="center" vertical="center"/>
    </xf>
    <xf numFmtId="4" fontId="15" fillId="0" borderId="86" xfId="0" applyNumberFormat="1" applyFont="1" applyFill="1" applyBorder="1" applyAlignment="1">
      <alignment horizontal="right" vertical="center"/>
    </xf>
    <xf numFmtId="0" fontId="15" fillId="0" borderId="164" xfId="0" applyFont="1" applyFill="1" applyBorder="1" applyAlignment="1">
      <alignment horizontal="left" vertical="center" wrapText="1"/>
    </xf>
    <xf numFmtId="4" fontId="15" fillId="0" borderId="164" xfId="0" applyNumberFormat="1" applyFont="1" applyFill="1" applyBorder="1" applyAlignment="1">
      <alignment horizontal="center" vertical="center"/>
    </xf>
    <xf numFmtId="3" fontId="15" fillId="0" borderId="164" xfId="0" applyNumberFormat="1" applyFont="1" applyFill="1" applyBorder="1" applyAlignment="1">
      <alignment horizontal="center" vertical="center"/>
    </xf>
    <xf numFmtId="4" fontId="15" fillId="0" borderId="164" xfId="0" applyNumberFormat="1" applyFont="1" applyFill="1" applyBorder="1" applyAlignment="1">
      <alignment horizontal="right"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97" xfId="0" applyFont="1" applyFill="1" applyBorder="1" applyAlignment="1">
      <alignment horizontal="center" vertical="center"/>
    </xf>
    <xf numFmtId="0" fontId="15" fillId="0" borderId="276" xfId="0" applyFont="1" applyFill="1" applyBorder="1" applyAlignment="1">
      <alignment horizontal="left" vertical="center" wrapText="1"/>
    </xf>
    <xf numFmtId="0" fontId="15" fillId="0" borderId="276" xfId="0" applyFont="1" applyFill="1" applyBorder="1" applyAlignment="1">
      <alignment horizontal="center" vertical="center"/>
    </xf>
    <xf numFmtId="4" fontId="15" fillId="0" borderId="111" xfId="0" applyNumberFormat="1" applyFont="1" applyFill="1" applyBorder="1" applyAlignment="1">
      <alignment horizontal="center" vertical="center"/>
    </xf>
    <xf numFmtId="4" fontId="15" fillId="0" borderId="106" xfId="0" applyNumberFormat="1" applyFont="1" applyFill="1" applyBorder="1" applyAlignment="1">
      <alignment horizontal="center" vertical="center"/>
    </xf>
    <xf numFmtId="4" fontId="17" fillId="0" borderId="103" xfId="0" applyNumberFormat="1" applyFont="1" applyFill="1" applyBorder="1" applyAlignment="1">
      <alignment horizontal="center" vertical="center" wrapText="1"/>
    </xf>
    <xf numFmtId="0" fontId="17" fillId="0" borderId="103" xfId="0" applyFont="1" applyFill="1" applyBorder="1" applyAlignment="1">
      <alignment horizontal="center" vertical="center" wrapText="1"/>
    </xf>
    <xf numFmtId="0" fontId="17" fillId="0" borderId="104" xfId="0" applyFont="1" applyFill="1" applyBorder="1" applyAlignment="1">
      <alignment horizontal="center" vertical="center" wrapText="1"/>
    </xf>
    <xf numFmtId="168" fontId="15" fillId="0" borderId="91" xfId="0" applyNumberFormat="1" applyFont="1" applyFill="1" applyBorder="1" applyAlignment="1">
      <alignment horizontal="center" vertical="center"/>
    </xf>
    <xf numFmtId="168" fontId="15" fillId="0" borderId="276" xfId="0" applyNumberFormat="1" applyFont="1" applyFill="1" applyBorder="1" applyAlignment="1">
      <alignment horizontal="center" vertical="center"/>
    </xf>
    <xf numFmtId="4" fontId="15" fillId="0" borderId="276" xfId="0" applyNumberFormat="1" applyFont="1" applyFill="1" applyBorder="1" applyAlignment="1">
      <alignment horizontal="right" vertical="center"/>
    </xf>
    <xf numFmtId="0" fontId="62" fillId="0" borderId="171" xfId="0" applyFont="1" applyBorder="1" applyAlignment="1">
      <alignment horizontal="center"/>
    </xf>
    <xf numFmtId="10" fontId="65" fillId="0" borderId="171" xfId="0" applyNumberFormat="1" applyFont="1" applyFill="1" applyBorder="1" applyAlignment="1">
      <alignment horizontal="center" vertical="center"/>
    </xf>
    <xf numFmtId="0" fontId="61" fillId="0" borderId="177" xfId="0" applyFont="1" applyBorder="1" applyAlignment="1">
      <alignment horizontal="left"/>
    </xf>
    <xf numFmtId="0" fontId="61" fillId="0" borderId="171" xfId="0" applyFont="1" applyBorder="1" applyAlignment="1">
      <alignment horizontal="left"/>
    </xf>
    <xf numFmtId="0" fontId="61" fillId="0" borderId="178" xfId="0" applyFont="1" applyBorder="1" applyAlignment="1">
      <alignment horizontal="left"/>
    </xf>
    <xf numFmtId="0" fontId="11" fillId="0" borderId="0" xfId="0" applyFont="1" applyAlignment="1">
      <alignment horizontal="center" vertical="center"/>
    </xf>
    <xf numFmtId="0" fontId="68" fillId="0" borderId="0" xfId="0" applyFont="1" applyAlignment="1">
      <alignment horizontal="center" vertical="center"/>
    </xf>
    <xf numFmtId="0" fontId="62" fillId="0" borderId="212" xfId="0" applyFont="1" applyBorder="1" applyAlignment="1">
      <alignment horizontal="left"/>
    </xf>
    <xf numFmtId="0" fontId="62" fillId="0" borderId="213" xfId="0" applyFont="1" applyBorder="1" applyAlignment="1">
      <alignment horizontal="left"/>
    </xf>
    <xf numFmtId="0" fontId="62" fillId="0" borderId="221" xfId="0" applyFont="1" applyBorder="1" applyAlignment="1">
      <alignment horizontal="left"/>
    </xf>
    <xf numFmtId="0" fontId="62" fillId="0" borderId="222" xfId="0" applyFont="1" applyBorder="1" applyAlignment="1">
      <alignment horizontal="left"/>
    </xf>
    <xf numFmtId="0" fontId="62" fillId="0" borderId="224" xfId="0" applyFont="1" applyBorder="1" applyAlignment="1">
      <alignment horizontal="center" vertical="center" wrapText="1"/>
    </xf>
    <xf numFmtId="0" fontId="62" fillId="0" borderId="225" xfId="0" applyFont="1" applyBorder="1" applyAlignment="1">
      <alignment horizontal="center" vertical="center"/>
    </xf>
    <xf numFmtId="0" fontId="62" fillId="0" borderId="226" xfId="0" applyFont="1" applyBorder="1" applyAlignment="1">
      <alignment horizontal="center" vertical="center"/>
    </xf>
    <xf numFmtId="0" fontId="62" fillId="0" borderId="214" xfId="0" applyFont="1" applyBorder="1" applyAlignment="1">
      <alignment horizontal="center" vertical="center"/>
    </xf>
    <xf numFmtId="10" fontId="66" fillId="35" borderId="187" xfId="0" applyNumberFormat="1" applyFont="1" applyFill="1" applyBorder="1" applyAlignment="1">
      <alignment horizontal="center" vertical="center"/>
    </xf>
    <xf numFmtId="10" fontId="66" fillId="35" borderId="188" xfId="0" applyNumberFormat="1" applyFont="1" applyFill="1" applyBorder="1" applyAlignment="1">
      <alignment horizontal="center" vertical="center"/>
    </xf>
    <xf numFmtId="0" fontId="62" fillId="0" borderId="221" xfId="0" applyFont="1" applyBorder="1" applyAlignment="1">
      <alignment horizontal="left" vertical="center" wrapText="1"/>
    </xf>
    <xf numFmtId="0" fontId="62" fillId="0" borderId="227" xfId="0" applyFont="1" applyBorder="1" applyAlignment="1">
      <alignment horizontal="left" vertical="center" wrapText="1"/>
    </xf>
    <xf numFmtId="0" fontId="62" fillId="0" borderId="222" xfId="0" applyFont="1" applyBorder="1" applyAlignment="1">
      <alignment horizontal="left" vertical="center" wrapText="1"/>
    </xf>
    <xf numFmtId="0" fontId="0" fillId="0" borderId="0" xfId="0" applyFont="1" applyBorder="1" applyAlignment="1">
      <alignment horizontal="left" vertical="center"/>
    </xf>
    <xf numFmtId="0" fontId="1" fillId="0" borderId="0" xfId="0" applyFont="1" applyBorder="1" applyAlignment="1">
      <alignment horizontal="left" vertical="center"/>
    </xf>
    <xf numFmtId="0" fontId="58" fillId="0" borderId="0" xfId="0" applyFont="1" applyAlignment="1">
      <alignment horizontal="center" vertical="center" wrapText="1"/>
    </xf>
    <xf numFmtId="0" fontId="59" fillId="0" borderId="209" xfId="0" applyFont="1" applyBorder="1" applyAlignment="1">
      <alignment horizontal="center" vertical="center"/>
    </xf>
    <xf numFmtId="0" fontId="60" fillId="0" borderId="153" xfId="0" applyFont="1" applyBorder="1" applyAlignment="1">
      <alignment horizontal="center" vertical="center"/>
    </xf>
    <xf numFmtId="0" fontId="60" fillId="0" borderId="156" xfId="0" applyFont="1" applyBorder="1" applyAlignment="1">
      <alignment horizontal="center" vertical="center"/>
    </xf>
    <xf numFmtId="0" fontId="61" fillId="0" borderId="177" xfId="0" applyFont="1" applyBorder="1" applyAlignment="1">
      <alignment horizontal="center"/>
    </xf>
    <xf numFmtId="0" fontId="61" fillId="0" borderId="178" xfId="0" applyFont="1" applyBorder="1" applyAlignment="1">
      <alignment horizontal="center"/>
    </xf>
    <xf numFmtId="0" fontId="62" fillId="0" borderId="3" xfId="0" applyFont="1" applyBorder="1" applyAlignment="1">
      <alignment horizontal="left"/>
    </xf>
    <xf numFmtId="0" fontId="62" fillId="0" borderId="1" xfId="0" applyFont="1" applyBorder="1" applyAlignment="1">
      <alignment horizontal="left"/>
    </xf>
    <xf numFmtId="0" fontId="62" fillId="0" borderId="216" xfId="0" applyFont="1" applyBorder="1" applyAlignment="1">
      <alignment horizontal="left"/>
    </xf>
    <xf numFmtId="0" fontId="62" fillId="0" borderId="217" xfId="0" applyFont="1" applyBorder="1" applyAlignment="1">
      <alignment horizontal="left"/>
    </xf>
    <xf numFmtId="0" fontId="64" fillId="0" borderId="177" xfId="0" applyFont="1" applyBorder="1" applyAlignment="1">
      <alignment horizontal="right"/>
    </xf>
    <xf numFmtId="0" fontId="62" fillId="0" borderId="171" xfId="0" applyFont="1" applyBorder="1" applyAlignment="1">
      <alignment horizontal="right"/>
    </xf>
    <xf numFmtId="0" fontId="62" fillId="0" borderId="178" xfId="0" applyFont="1" applyBorder="1" applyAlignment="1">
      <alignment horizontal="right"/>
    </xf>
    <xf numFmtId="0" fontId="56"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wrapText="1"/>
    </xf>
  </cellXfs>
  <cellStyles count="124">
    <cellStyle name="20% - Ênfase1 2" xfId="12"/>
    <cellStyle name="20% - Ênfase1 3" xfId="11"/>
    <cellStyle name="20% - Ênfase2 2" xfId="14"/>
    <cellStyle name="20% - Ênfase2 3" xfId="13"/>
    <cellStyle name="20% - Ênfase3 2" xfId="16"/>
    <cellStyle name="20% - Ênfase3 3" xfId="15"/>
    <cellStyle name="20% - Ênfase4 2" xfId="18"/>
    <cellStyle name="20% - Ênfase4 3" xfId="17"/>
    <cellStyle name="20% - Ênfase5 2" xfId="20"/>
    <cellStyle name="20% - Ênfase5 3" xfId="19"/>
    <cellStyle name="20% - Ênfase6 2" xfId="22"/>
    <cellStyle name="20% - Ênfase6 3" xfId="21"/>
    <cellStyle name="40% - Ênfase1 2" xfId="24"/>
    <cellStyle name="40% - Ênfase1 3" xfId="23"/>
    <cellStyle name="40% - Ênfase2 2" xfId="25"/>
    <cellStyle name="40% - Ênfase3 2" xfId="27"/>
    <cellStyle name="40% - Ênfase3 3" xfId="26"/>
    <cellStyle name="40% - Ênfase4 2" xfId="29"/>
    <cellStyle name="40% - Ênfase4 3" xfId="28"/>
    <cellStyle name="40% - Ênfase5 2" xfId="31"/>
    <cellStyle name="40% - Ênfase5 3" xfId="30"/>
    <cellStyle name="40% - Ênfase6 2" xfId="33"/>
    <cellStyle name="40% - Ênfase6 3" xfId="32"/>
    <cellStyle name="60% - Ênfase1 2" xfId="35"/>
    <cellStyle name="60% - Ênfase1 3" xfId="34"/>
    <cellStyle name="60% - Ênfase2 2" xfId="36"/>
    <cellStyle name="60% - Ênfase3 2" xfId="38"/>
    <cellStyle name="60% - Ênfase3 3" xfId="37"/>
    <cellStyle name="60% - Ênfase4 2" xfId="40"/>
    <cellStyle name="60% - Ênfase4 3" xfId="39"/>
    <cellStyle name="60% - Ênfase5 2" xfId="41"/>
    <cellStyle name="60% - Ênfase6 2" xfId="43"/>
    <cellStyle name="60% - Ênfase6 3" xfId="42"/>
    <cellStyle name="Bom 2" xfId="44"/>
    <cellStyle name="Cálculo 2" xfId="46"/>
    <cellStyle name="Cálculo 2 2" xfId="112"/>
    <cellStyle name="Cálculo 2 3" xfId="117"/>
    <cellStyle name="Cálculo 3" xfId="45"/>
    <cellStyle name="Cálculo 3 2" xfId="111"/>
    <cellStyle name="Cálculo 3 3" xfId="123"/>
    <cellStyle name="Célula de Verificação 2" xfId="47"/>
    <cellStyle name="Célula Vinculada 2" xfId="48"/>
    <cellStyle name="Ênfase1 2" xfId="50"/>
    <cellStyle name="Ênfase1 3" xfId="49"/>
    <cellStyle name="Ênfase2 2" xfId="51"/>
    <cellStyle name="Ênfase3 2" xfId="52"/>
    <cellStyle name="Ênfase4 2" xfId="54"/>
    <cellStyle name="Ênfase4 3" xfId="53"/>
    <cellStyle name="Ênfase5 2" xfId="55"/>
    <cellStyle name="Ênfase6 2" xfId="56"/>
    <cellStyle name="Entrada 2" xfId="58"/>
    <cellStyle name="Entrada 2 2" xfId="116"/>
    <cellStyle name="Entrada 2 3" xfId="113"/>
    <cellStyle name="Entrada 3" xfId="57"/>
    <cellStyle name="Entrada 3 2" xfId="115"/>
    <cellStyle name="Entrada 3 3" xfId="114"/>
    <cellStyle name="Euro" xfId="5"/>
    <cellStyle name="Excel Built-in Normal" xfId="59"/>
    <cellStyle name="Excel Built-in Normal 1" xfId="60"/>
    <cellStyle name="Hiperlink" xfId="105" builtinId="8"/>
    <cellStyle name="Moeda" xfId="2" builtinId="4"/>
    <cellStyle name="Moeda 2" xfId="62"/>
    <cellStyle name="Moeda 2 2" xfId="63"/>
    <cellStyle name="Moeda 2 3" xfId="102"/>
    <cellStyle name="Moeda 2 4" xfId="100"/>
    <cellStyle name="Moeda 3" xfId="64"/>
    <cellStyle name="Moeda 3 2" xfId="96"/>
    <cellStyle name="Moeda 4" xfId="65"/>
    <cellStyle name="Moeda 5" xfId="66"/>
    <cellStyle name="Moeda 5 2" xfId="97"/>
    <cellStyle name="Moeda 6" xfId="61"/>
    <cellStyle name="Normal" xfId="0" builtinId="0"/>
    <cellStyle name="Normal 2" xfId="4"/>
    <cellStyle name="Normal 2 2" xfId="67"/>
    <cellStyle name="Normal 3" xfId="68"/>
    <cellStyle name="Normal 3 2" xfId="69"/>
    <cellStyle name="Normal 3 3" xfId="103"/>
    <cellStyle name="Normal 3 4" xfId="101"/>
    <cellStyle name="Normal 4" xfId="70"/>
    <cellStyle name="Normal 5" xfId="71"/>
    <cellStyle name="Normal 5 2" xfId="98"/>
    <cellStyle name="Normal 6" xfId="7"/>
    <cellStyle name="Normal_Pesquisa no referencial 10 de maio de 2013" xfId="104"/>
    <cellStyle name="Nota 2" xfId="72"/>
    <cellStyle name="Nota 2 2" xfId="118"/>
    <cellStyle name="Nota 2 3" xfId="109"/>
    <cellStyle name="Porcentagem" xfId="3" builtinId="5"/>
    <cellStyle name="Porcentagem 2" xfId="8"/>
    <cellStyle name="Porcentagem 3" xfId="9"/>
    <cellStyle name="Saída 2" xfId="74"/>
    <cellStyle name="Saída 2 2" xfId="120"/>
    <cellStyle name="Saída 2 3" xfId="108"/>
    <cellStyle name="Saída 3" xfId="73"/>
    <cellStyle name="Saída 3 2" xfId="119"/>
    <cellStyle name="Saída 3 3" xfId="110"/>
    <cellStyle name="Separador de milhares 2 2" xfId="75"/>
    <cellStyle name="Texto de Aviso 2" xfId="76"/>
    <cellStyle name="Texto Explicativo 2" xfId="77"/>
    <cellStyle name="Título 1 1" xfId="79"/>
    <cellStyle name="Título 1 1 2" xfId="80"/>
    <cellStyle name="Título 1 2" xfId="81"/>
    <cellStyle name="Título 1 3" xfId="78"/>
    <cellStyle name="Título 2 2" xfId="83"/>
    <cellStyle name="Título 2 3" xfId="82"/>
    <cellStyle name="Título 3 2" xfId="85"/>
    <cellStyle name="Título 3 3" xfId="84"/>
    <cellStyle name="Título 4 2" xfId="87"/>
    <cellStyle name="Título 4 3" xfId="86"/>
    <cellStyle name="Total 2" xfId="89"/>
    <cellStyle name="Total 2 2" xfId="122"/>
    <cellStyle name="Total 2 3" xfId="106"/>
    <cellStyle name="Total 3" xfId="88"/>
    <cellStyle name="Total 3 2" xfId="121"/>
    <cellStyle name="Total 3 3" xfId="107"/>
    <cellStyle name="Vírgula" xfId="1" builtinId="3"/>
    <cellStyle name="Vírgula 2" xfId="6"/>
    <cellStyle name="Vírgula 2 2" xfId="91"/>
    <cellStyle name="Vírgula 2 3" xfId="90"/>
    <cellStyle name="Vírgula 3" xfId="92"/>
    <cellStyle name="Vírgula 3 2" xfId="99"/>
    <cellStyle name="Vírgula 4" xfId="93"/>
    <cellStyle name="Vírgula 5" xfId="94"/>
    <cellStyle name="Vírgula 6" xfId="95"/>
    <cellStyle name="Vírgula 7" xfId="1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6164</xdr:rowOff>
    </xdr:from>
    <xdr:to>
      <xdr:col>1</xdr:col>
      <xdr:colOff>762000</xdr:colOff>
      <xdr:row>3</xdr:row>
      <xdr:rowOff>387724</xdr:rowOff>
    </xdr:to>
    <xdr:pic>
      <xdr:nvPicPr>
        <xdr:cNvPr id="2" name="Picture 10">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164"/>
          <a:ext cx="1076325" cy="953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95251</xdr:colOff>
      <xdr:row>0</xdr:row>
      <xdr:rowOff>81243</xdr:rowOff>
    </xdr:from>
    <xdr:to>
      <xdr:col>9</xdr:col>
      <xdr:colOff>562537</xdr:colOff>
      <xdr:row>3</xdr:row>
      <xdr:rowOff>458881</xdr:rowOff>
    </xdr:to>
    <xdr:pic>
      <xdr:nvPicPr>
        <xdr:cNvPr id="3" name="Imagem 13">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743576" y="81243"/>
          <a:ext cx="1191186" cy="9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872375</xdr:colOff>
      <xdr:row>0</xdr:row>
      <xdr:rowOff>85725</xdr:rowOff>
    </xdr:from>
    <xdr:to>
      <xdr:col>8</xdr:col>
      <xdr:colOff>142875</xdr:colOff>
      <xdr:row>3</xdr:row>
      <xdr:rowOff>408333</xdr:rowOff>
    </xdr:to>
    <xdr:pic>
      <xdr:nvPicPr>
        <xdr:cNvPr id="4" name="Imagem 1">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8125" y="85725"/>
          <a:ext cx="4633075" cy="894108"/>
        </a:xfrm>
        <a:prstGeom prst="rect">
          <a:avLst/>
        </a:prstGeom>
        <a:noFill/>
        <a:ln>
          <a:noFill/>
        </a:ln>
      </xdr:spPr>
    </xdr:pic>
    <xdr:clientData/>
  </xdr:twoCellAnchor>
  <xdr:twoCellAnchor>
    <xdr:from>
      <xdr:col>4</xdr:col>
      <xdr:colOff>504826</xdr:colOff>
      <xdr:row>55</xdr:row>
      <xdr:rowOff>152400</xdr:rowOff>
    </xdr:from>
    <xdr:to>
      <xdr:col>9</xdr:col>
      <xdr:colOff>648577</xdr:colOff>
      <xdr:row>57</xdr:row>
      <xdr:rowOff>39003</xdr:rowOff>
    </xdr:to>
    <xdr:sp macro="" textlink="">
      <xdr:nvSpPr>
        <xdr:cNvPr id="5" name="Text Box 9">
          <a:extLst>
            <a:ext uri="{FF2B5EF4-FFF2-40B4-BE49-F238E27FC236}">
              <a16:creationId xmlns:a16="http://schemas.microsoft.com/office/drawing/2014/main" xmlns="" id="{00000000-0008-0000-0000-000005000000}"/>
            </a:ext>
          </a:extLst>
        </xdr:cNvPr>
        <xdr:cNvSpPr txBox="1">
          <a:spLocks noChangeArrowheads="1"/>
        </xdr:cNvSpPr>
      </xdr:nvSpPr>
      <xdr:spPr bwMode="auto">
        <a:xfrm>
          <a:off x="3228976" y="14249400"/>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1</xdr:col>
      <xdr:colOff>1457325</xdr:colOff>
      <xdr:row>67</xdr:row>
      <xdr:rowOff>171450</xdr:rowOff>
    </xdr:from>
    <xdr:to>
      <xdr:col>6</xdr:col>
      <xdr:colOff>673790</xdr:colOff>
      <xdr:row>70</xdr:row>
      <xdr:rowOff>107950</xdr:rowOff>
    </xdr:to>
    <xdr:sp macro="" textlink="">
      <xdr:nvSpPr>
        <xdr:cNvPr id="6" name="Text Box 8">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743075" y="1655445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1095375</xdr:colOff>
      <xdr:row>0</xdr:row>
      <xdr:rowOff>13252</xdr:rowOff>
    </xdr:from>
    <xdr:to>
      <xdr:col>6</xdr:col>
      <xdr:colOff>666750</xdr:colOff>
      <xdr:row>4</xdr:row>
      <xdr:rowOff>145360</xdr:rowOff>
    </xdr:to>
    <xdr:pic>
      <xdr:nvPicPr>
        <xdr:cNvPr id="5" name="Imagem 1">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3050" y="13252"/>
          <a:ext cx="4286250" cy="894108"/>
        </a:xfrm>
        <a:prstGeom prst="rect">
          <a:avLst/>
        </a:prstGeom>
        <a:noFill/>
        <a:ln>
          <a:noFill/>
        </a:ln>
      </xdr:spPr>
    </xdr:pic>
    <xdr:clientData/>
  </xdr:twoCellAnchor>
  <xdr:twoCellAnchor>
    <xdr:from>
      <xdr:col>0</xdr:col>
      <xdr:colOff>123825</xdr:colOff>
      <xdr:row>0</xdr:row>
      <xdr:rowOff>38101</xdr:rowOff>
    </xdr:from>
    <xdr:to>
      <xdr:col>1</xdr:col>
      <xdr:colOff>714375</xdr:colOff>
      <xdr:row>5</xdr:row>
      <xdr:rowOff>0</xdr:rowOff>
    </xdr:to>
    <xdr:pic>
      <xdr:nvPicPr>
        <xdr:cNvPr id="6" name="Picture 240">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38101"/>
          <a:ext cx="1038225" cy="937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352425</xdr:colOff>
      <xdr:row>0</xdr:row>
      <xdr:rowOff>82827</xdr:rowOff>
    </xdr:from>
    <xdr:to>
      <xdr:col>9</xdr:col>
      <xdr:colOff>318248</xdr:colOff>
      <xdr:row>4</xdr:row>
      <xdr:rowOff>149983</xdr:rowOff>
    </xdr:to>
    <xdr:pic>
      <xdr:nvPicPr>
        <xdr:cNvPr id="7" name="Imagem 6" descr="E:\SEMINFRA\LOGOMARCA GOVERNO VALMIR - 2017\LOGO.jpg">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7088" b="7874"/>
        <a:stretch>
          <a:fillRect/>
        </a:stretch>
      </xdr:blipFill>
      <xdr:spPr bwMode="auto">
        <a:xfrm>
          <a:off x="6400800" y="82827"/>
          <a:ext cx="1032623" cy="82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190501</xdr:colOff>
      <xdr:row>123</xdr:row>
      <xdr:rowOff>85725</xdr:rowOff>
    </xdr:from>
    <xdr:to>
      <xdr:col>9</xdr:col>
      <xdr:colOff>429502</xdr:colOff>
      <xdr:row>124</xdr:row>
      <xdr:rowOff>162828</xdr:rowOff>
    </xdr:to>
    <xdr:sp macro="" textlink="">
      <xdr:nvSpPr>
        <xdr:cNvPr id="9" name="Text Box 9">
          <a:extLst>
            <a:ext uri="{FF2B5EF4-FFF2-40B4-BE49-F238E27FC236}">
              <a16:creationId xmlns:a16="http://schemas.microsoft.com/office/drawing/2014/main" xmlns="" id="{00000000-0008-0000-0100-000009000000}"/>
            </a:ext>
          </a:extLst>
        </xdr:cNvPr>
        <xdr:cNvSpPr txBox="1">
          <a:spLocks noChangeArrowheads="1"/>
        </xdr:cNvSpPr>
      </xdr:nvSpPr>
      <xdr:spPr bwMode="auto">
        <a:xfrm>
          <a:off x="3581401" y="47510700"/>
          <a:ext cx="37537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1</xdr:col>
      <xdr:colOff>1819275</xdr:colOff>
      <xdr:row>131</xdr:row>
      <xdr:rowOff>180975</xdr:rowOff>
    </xdr:from>
    <xdr:to>
      <xdr:col>6</xdr:col>
      <xdr:colOff>168965</xdr:colOff>
      <xdr:row>134</xdr:row>
      <xdr:rowOff>117475</xdr:rowOff>
    </xdr:to>
    <xdr:sp macro="" textlink="">
      <xdr:nvSpPr>
        <xdr:cNvPr id="11" name="Text Box 8">
          <a:extLst>
            <a:ext uri="{FF2B5EF4-FFF2-40B4-BE49-F238E27FC236}">
              <a16:creationId xmlns:a16="http://schemas.microsoft.com/office/drawing/2014/main" xmlns="" id="{00000000-0008-0000-0100-00000B000000}"/>
            </a:ext>
          </a:extLst>
        </xdr:cNvPr>
        <xdr:cNvSpPr txBox="1">
          <a:spLocks noChangeArrowheads="1"/>
        </xdr:cNvSpPr>
      </xdr:nvSpPr>
      <xdr:spPr bwMode="auto">
        <a:xfrm>
          <a:off x="2266950" y="4804410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0</xdr:col>
      <xdr:colOff>66675</xdr:colOff>
      <xdr:row>118</xdr:row>
      <xdr:rowOff>38100</xdr:rowOff>
    </xdr:from>
    <xdr:to>
      <xdr:col>9</xdr:col>
      <xdr:colOff>485775</xdr:colOff>
      <xdr:row>122</xdr:row>
      <xdr:rowOff>172665</xdr:rowOff>
    </xdr:to>
    <xdr:sp macro="" textlink="">
      <xdr:nvSpPr>
        <xdr:cNvPr id="10" name="Text Box 8">
          <a:extLst>
            <a:ext uri="{FF2B5EF4-FFF2-40B4-BE49-F238E27FC236}">
              <a16:creationId xmlns:a16="http://schemas.microsoft.com/office/drawing/2014/main" xmlns="" id="{00000000-0008-0000-0100-00000A000000}"/>
            </a:ext>
          </a:extLst>
        </xdr:cNvPr>
        <xdr:cNvSpPr txBox="1">
          <a:spLocks noChangeArrowheads="1"/>
        </xdr:cNvSpPr>
      </xdr:nvSpPr>
      <xdr:spPr bwMode="auto">
        <a:xfrm>
          <a:off x="66675" y="44805600"/>
          <a:ext cx="7362825"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OBS: Todos os ítens que estiverem o asterístico, ( </a:t>
          </a:r>
          <a:r>
            <a:rPr lang="pt-BR" sz="1200" b="0" i="0" strike="noStrike">
              <a:solidFill>
                <a:srgbClr val="000000"/>
              </a:solidFill>
              <a:latin typeface="+mn-lt"/>
              <a:cs typeface="Arial"/>
            </a:rPr>
            <a:t>* </a:t>
          </a:r>
          <a:r>
            <a:rPr lang="pt-BR" sz="1050" b="0" i="0" strike="noStrike">
              <a:solidFill>
                <a:srgbClr val="000000"/>
              </a:solidFill>
              <a:latin typeface="+mn-lt"/>
              <a:cs typeface="Arial"/>
            </a:rPr>
            <a:t>)  refere-se</a:t>
          </a:r>
          <a:r>
            <a:rPr lang="pt-BR" sz="105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05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462657</xdr:colOff>
      <xdr:row>0</xdr:row>
      <xdr:rowOff>130536</xdr:rowOff>
    </xdr:from>
    <xdr:to>
      <xdr:col>5</xdr:col>
      <xdr:colOff>538974</xdr:colOff>
      <xdr:row>5</xdr:row>
      <xdr:rowOff>147431</xdr:rowOff>
    </xdr:to>
    <xdr:sp macro="" textlink="">
      <xdr:nvSpPr>
        <xdr:cNvPr id="2" name="CaixaDeTexto 1">
          <a:extLst>
            <a:ext uri="{FF2B5EF4-FFF2-40B4-BE49-F238E27FC236}">
              <a16:creationId xmlns:a16="http://schemas.microsoft.com/office/drawing/2014/main" xmlns="" id="{00000000-0008-0000-0200-000002000000}"/>
            </a:ext>
          </a:extLst>
        </xdr:cNvPr>
        <xdr:cNvSpPr txBox="1"/>
      </xdr:nvSpPr>
      <xdr:spPr bwMode="auto">
        <a:xfrm>
          <a:off x="1281807" y="130536"/>
          <a:ext cx="5791317" cy="969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r>
            <a:rPr lang="pt-BR" sz="1100" b="0" i="0" baseline="0">
              <a:solidFill>
                <a:schemeClr val="dk1"/>
              </a:solidFill>
              <a:effectLst/>
              <a:latin typeface="+mn-lt"/>
              <a:ea typeface="+mn-ea"/>
              <a:cs typeface="+mn-cs"/>
            </a:rPr>
            <a:t>REPÚBLICA FEDERATIVA DO BRASIL</a:t>
          </a:r>
          <a:endParaRPr lang="pt-BR" sz="1000">
            <a:effectLst/>
          </a:endParaRPr>
        </a:p>
        <a:p>
          <a:pPr algn="ctr" rtl="0"/>
          <a:r>
            <a:rPr lang="pt-BR" sz="1100" b="0" i="0" baseline="0">
              <a:solidFill>
                <a:schemeClr val="dk1"/>
              </a:solidFill>
              <a:effectLst/>
              <a:latin typeface="+mn-lt"/>
              <a:ea typeface="+mn-ea"/>
              <a:cs typeface="+mn-cs"/>
            </a:rPr>
            <a:t>ESTADO DO PARÁ</a:t>
          </a:r>
          <a:endParaRPr lang="pt-BR" sz="1000">
            <a:effectLst/>
          </a:endParaRPr>
        </a:p>
        <a:p>
          <a:pPr algn="ctr" rtl="0"/>
          <a:r>
            <a:rPr lang="pt-BR" sz="1100" b="1" i="0" baseline="0">
              <a:solidFill>
                <a:schemeClr val="dk1"/>
              </a:solidFill>
              <a:effectLst/>
              <a:latin typeface="+mn-lt"/>
              <a:ea typeface="+mn-ea"/>
              <a:cs typeface="+mn-cs"/>
            </a:rPr>
            <a:t>Prefeitura Municipal de Itaituba</a:t>
          </a:r>
          <a:endParaRPr lang="pt-BR" sz="1000">
            <a:effectLst/>
          </a:endParaRPr>
        </a:p>
        <a:p>
          <a:pPr algn="ctr" rtl="0"/>
          <a:r>
            <a:rPr lang="pt-BR" sz="1100" b="0" i="0" baseline="0">
              <a:solidFill>
                <a:schemeClr val="dk1"/>
              </a:solidFill>
              <a:effectLst/>
              <a:latin typeface="+mn-lt"/>
              <a:ea typeface="+mn-ea"/>
              <a:cs typeface="+mn-cs"/>
            </a:rPr>
            <a:t>SECRETARIA MUNICIPAL DE INFRA-ESTRUTURA  -  </a:t>
          </a:r>
          <a:r>
            <a:rPr lang="pt-BR" sz="1100" b="1" i="0" baseline="0">
              <a:solidFill>
                <a:schemeClr val="dk1"/>
              </a:solidFill>
              <a:effectLst/>
              <a:latin typeface="+mn-lt"/>
              <a:ea typeface="+mn-ea"/>
              <a:cs typeface="+mn-cs"/>
            </a:rPr>
            <a:t>SEMINFRA</a:t>
          </a:r>
          <a:endParaRPr lang="pt-BR" sz="1000">
            <a:effectLst/>
          </a:endParaRPr>
        </a:p>
        <a:p>
          <a:pPr algn="ctr" rtl="0"/>
          <a:r>
            <a:rPr lang="pt-BR" sz="1100" b="1" i="0" baseline="0">
              <a:solidFill>
                <a:schemeClr val="dk1"/>
              </a:solidFill>
              <a:effectLst/>
              <a:latin typeface="+mn-lt"/>
              <a:ea typeface="+mn-ea"/>
              <a:cs typeface="+mn-cs"/>
            </a:rPr>
            <a:t>DIRETORIA TÉCNICA E OBRAS</a:t>
          </a:r>
          <a:endParaRPr lang="pt-BR" sz="1000">
            <a:effectLst/>
          </a:endParaRPr>
        </a:p>
        <a:p>
          <a:pPr algn="l"/>
          <a:endParaRPr lang="pt-BR" sz="1000" b="1">
            <a:latin typeface="Courier New" pitchFamily="49" charset="0"/>
            <a:cs typeface="Courier New" pitchFamily="49" charset="0"/>
          </a:endParaRPr>
        </a:p>
      </xdr:txBody>
    </xdr:sp>
    <xdr:clientData/>
  </xdr:twoCellAnchor>
  <xdr:twoCellAnchor>
    <xdr:from>
      <xdr:col>0</xdr:col>
      <xdr:colOff>93133</xdr:colOff>
      <xdr:row>0</xdr:row>
      <xdr:rowOff>113242</xdr:rowOff>
    </xdr:from>
    <xdr:to>
      <xdr:col>1</xdr:col>
      <xdr:colOff>427750</xdr:colOff>
      <xdr:row>5</xdr:row>
      <xdr:rowOff>59267</xdr:rowOff>
    </xdr:to>
    <xdr:pic>
      <xdr:nvPicPr>
        <xdr:cNvPr id="3" name="Picture 10">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33" y="113242"/>
          <a:ext cx="1149534" cy="89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754569</xdr:colOff>
      <xdr:row>0</xdr:row>
      <xdr:rowOff>119039</xdr:rowOff>
    </xdr:from>
    <xdr:to>
      <xdr:col>6</xdr:col>
      <xdr:colOff>910171</xdr:colOff>
      <xdr:row>5</xdr:row>
      <xdr:rowOff>48315</xdr:rowOff>
    </xdr:to>
    <xdr:pic>
      <xdr:nvPicPr>
        <xdr:cNvPr id="4" name="Imagem 1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90069" y="119039"/>
          <a:ext cx="1213935" cy="88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668432</xdr:colOff>
      <xdr:row>505</xdr:row>
      <xdr:rowOff>75327</xdr:rowOff>
    </xdr:from>
    <xdr:to>
      <xdr:col>5</xdr:col>
      <xdr:colOff>1</xdr:colOff>
      <xdr:row>508</xdr:row>
      <xdr:rowOff>11827</xdr:rowOff>
    </xdr:to>
    <xdr:sp macro="" textlink="">
      <xdr:nvSpPr>
        <xdr:cNvPr id="5" name="Text Box 8">
          <a:extLst>
            <a:ext uri="{FF2B5EF4-FFF2-40B4-BE49-F238E27FC236}">
              <a16:creationId xmlns:a16="http://schemas.microsoft.com/office/drawing/2014/main" xmlns="" id="{00000000-0008-0000-0200-000005000000}"/>
            </a:ext>
          </a:extLst>
        </xdr:cNvPr>
        <xdr:cNvSpPr txBox="1">
          <a:spLocks noChangeArrowheads="1"/>
        </xdr:cNvSpPr>
      </xdr:nvSpPr>
      <xdr:spPr bwMode="auto">
        <a:xfrm>
          <a:off x="1292849" y="215107494"/>
          <a:ext cx="3342652"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2</xdr:col>
      <xdr:colOff>317500</xdr:colOff>
      <xdr:row>492</xdr:row>
      <xdr:rowOff>62876</xdr:rowOff>
    </xdr:from>
    <xdr:to>
      <xdr:col>6</xdr:col>
      <xdr:colOff>786513</xdr:colOff>
      <xdr:row>493</xdr:row>
      <xdr:rowOff>139980</xdr:rowOff>
    </xdr:to>
    <xdr:sp macro="" textlink="">
      <xdr:nvSpPr>
        <xdr:cNvPr id="6" name="Text Box 9">
          <a:extLst>
            <a:ext uri="{FF2B5EF4-FFF2-40B4-BE49-F238E27FC236}">
              <a16:creationId xmlns:a16="http://schemas.microsoft.com/office/drawing/2014/main" xmlns="" id="{00000000-0008-0000-0200-000006000000}"/>
            </a:ext>
          </a:extLst>
        </xdr:cNvPr>
        <xdr:cNvSpPr txBox="1">
          <a:spLocks noChangeArrowheads="1"/>
        </xdr:cNvSpPr>
      </xdr:nvSpPr>
      <xdr:spPr bwMode="auto">
        <a:xfrm>
          <a:off x="3058583" y="212618543"/>
          <a:ext cx="3421763" cy="267604"/>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838200</xdr:colOff>
      <xdr:row>4</xdr:row>
      <xdr:rowOff>333375</xdr:rowOff>
    </xdr:to>
    <xdr:pic>
      <xdr:nvPicPr>
        <xdr:cNvPr id="3" name="Picture 10">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2573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829235</xdr:colOff>
      <xdr:row>0</xdr:row>
      <xdr:rowOff>28575</xdr:rowOff>
    </xdr:from>
    <xdr:to>
      <xdr:col>9</xdr:col>
      <xdr:colOff>523315</xdr:colOff>
      <xdr:row>4</xdr:row>
      <xdr:rowOff>268941</xdr:rowOff>
    </xdr:to>
    <xdr:pic>
      <xdr:nvPicPr>
        <xdr:cNvPr id="4" name="Imagem 1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8281147" y="28575"/>
          <a:ext cx="1397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1389531</xdr:colOff>
      <xdr:row>0</xdr:row>
      <xdr:rowOff>168089</xdr:rowOff>
    </xdr:from>
    <xdr:to>
      <xdr:col>7</xdr:col>
      <xdr:colOff>302559</xdr:colOff>
      <xdr:row>4</xdr:row>
      <xdr:rowOff>300197</xdr:rowOff>
    </xdr:to>
    <xdr:pic>
      <xdr:nvPicPr>
        <xdr:cNvPr id="9" name="Imagem 1">
          <a:extLst>
            <a:ext uri="{FF2B5EF4-FFF2-40B4-BE49-F238E27FC236}">
              <a16:creationId xmlns:a16="http://schemas.microsoft.com/office/drawing/2014/main" xmlns="" id="{00000000-0008-0000-03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27413" y="168089"/>
          <a:ext cx="5827058" cy="894108"/>
        </a:xfrm>
        <a:prstGeom prst="rect">
          <a:avLst/>
        </a:prstGeom>
        <a:noFill/>
        <a:ln>
          <a:noFill/>
        </a:ln>
      </xdr:spPr>
    </xdr:pic>
    <xdr:clientData/>
  </xdr:twoCellAnchor>
  <xdr:twoCellAnchor>
    <xdr:from>
      <xdr:col>1</xdr:col>
      <xdr:colOff>2532529</xdr:colOff>
      <xdr:row>215</xdr:row>
      <xdr:rowOff>33618</xdr:rowOff>
    </xdr:from>
    <xdr:to>
      <xdr:col>5</xdr:col>
      <xdr:colOff>386358</xdr:colOff>
      <xdr:row>217</xdr:row>
      <xdr:rowOff>160618</xdr:rowOff>
    </xdr:to>
    <xdr:sp macro="" textlink="">
      <xdr:nvSpPr>
        <xdr:cNvPr id="10" name="Text Box 8">
          <a:extLst>
            <a:ext uri="{FF2B5EF4-FFF2-40B4-BE49-F238E27FC236}">
              <a16:creationId xmlns:a16="http://schemas.microsoft.com/office/drawing/2014/main" xmlns="" id="{00000000-0008-0000-0300-00000A000000}"/>
            </a:ext>
          </a:extLst>
        </xdr:cNvPr>
        <xdr:cNvSpPr txBox="1">
          <a:spLocks noChangeArrowheads="1"/>
        </xdr:cNvSpPr>
      </xdr:nvSpPr>
      <xdr:spPr bwMode="auto">
        <a:xfrm>
          <a:off x="3070411" y="56354383"/>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5</xdr:col>
      <xdr:colOff>145675</xdr:colOff>
      <xdr:row>205</xdr:row>
      <xdr:rowOff>100853</xdr:rowOff>
    </xdr:from>
    <xdr:to>
      <xdr:col>9</xdr:col>
      <xdr:colOff>530913</xdr:colOff>
      <xdr:row>206</xdr:row>
      <xdr:rowOff>177956</xdr:rowOff>
    </xdr:to>
    <xdr:sp macro="" textlink="">
      <xdr:nvSpPr>
        <xdr:cNvPr id="11" name="Text Box 9">
          <a:extLst>
            <a:ext uri="{FF2B5EF4-FFF2-40B4-BE49-F238E27FC236}">
              <a16:creationId xmlns:a16="http://schemas.microsoft.com/office/drawing/2014/main" xmlns="" id="{00000000-0008-0000-0300-00000B000000}"/>
            </a:ext>
          </a:extLst>
        </xdr:cNvPr>
        <xdr:cNvSpPr txBox="1">
          <a:spLocks noChangeArrowheads="1"/>
        </xdr:cNvSpPr>
      </xdr:nvSpPr>
      <xdr:spPr bwMode="auto">
        <a:xfrm>
          <a:off x="5894293" y="54494206"/>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0</xdr:col>
      <xdr:colOff>0</xdr:colOff>
      <xdr:row>200</xdr:row>
      <xdr:rowOff>123265</xdr:rowOff>
    </xdr:from>
    <xdr:to>
      <xdr:col>9</xdr:col>
      <xdr:colOff>750794</xdr:colOff>
      <xdr:row>205</xdr:row>
      <xdr:rowOff>14662</xdr:rowOff>
    </xdr:to>
    <xdr:sp macro="" textlink="">
      <xdr:nvSpPr>
        <xdr:cNvPr id="12" name="Text Box 8">
          <a:extLst>
            <a:ext uri="{FF2B5EF4-FFF2-40B4-BE49-F238E27FC236}">
              <a16:creationId xmlns:a16="http://schemas.microsoft.com/office/drawing/2014/main" xmlns="" id="{00000000-0008-0000-0300-00000C000000}"/>
            </a:ext>
          </a:extLst>
        </xdr:cNvPr>
        <xdr:cNvSpPr txBox="1">
          <a:spLocks noChangeArrowheads="1"/>
        </xdr:cNvSpPr>
      </xdr:nvSpPr>
      <xdr:spPr bwMode="auto">
        <a:xfrm>
          <a:off x="0" y="53530500"/>
          <a:ext cx="9906000"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a:t>
          </a:r>
          <a:r>
            <a:rPr lang="pt-BR" sz="1100" b="0" i="0" strike="noStrike">
              <a:solidFill>
                <a:srgbClr val="000000"/>
              </a:solidFill>
              <a:latin typeface="+mn-lt"/>
              <a:cs typeface="Arial"/>
            </a:rPr>
            <a:t>OBS: Todos os ítens que estiverem o asterístico, ( * )  refere-se</a:t>
          </a:r>
          <a:r>
            <a:rPr lang="pt-BR" sz="110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10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1152524</xdr:colOff>
      <xdr:row>3</xdr:row>
      <xdr:rowOff>235474</xdr:rowOff>
    </xdr:to>
    <xdr:pic>
      <xdr:nvPicPr>
        <xdr:cNvPr id="2" name="Picture 10">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152524" cy="1035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0</xdr:rowOff>
    </xdr:from>
    <xdr:to>
      <xdr:col>6</xdr:col>
      <xdr:colOff>662811</xdr:colOff>
      <xdr:row>3</xdr:row>
      <xdr:rowOff>166652</xdr:rowOff>
    </xdr:to>
    <xdr:pic>
      <xdr:nvPicPr>
        <xdr:cNvPr id="3" name="Imagem 13">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43525" y="0"/>
          <a:ext cx="1262886" cy="985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0</xdr:row>
      <xdr:rowOff>114300</xdr:rowOff>
    </xdr:from>
    <xdr:to>
      <xdr:col>4</xdr:col>
      <xdr:colOff>271140</xdr:colOff>
      <xdr:row>3</xdr:row>
      <xdr:rowOff>371474</xdr:rowOff>
    </xdr:to>
    <xdr:sp macro="" textlink="">
      <xdr:nvSpPr>
        <xdr:cNvPr id="4" name="Text Box 73">
          <a:extLst>
            <a:ext uri="{FF2B5EF4-FFF2-40B4-BE49-F238E27FC236}">
              <a16:creationId xmlns:a16="http://schemas.microsoft.com/office/drawing/2014/main" xmlns="" id="{00000000-0008-0000-0400-000004000000}"/>
            </a:ext>
          </a:extLst>
        </xdr:cNvPr>
        <xdr:cNvSpPr txBox="1">
          <a:spLocks noChangeArrowheads="1"/>
        </xdr:cNvSpPr>
      </xdr:nvSpPr>
      <xdr:spPr bwMode="auto">
        <a:xfrm>
          <a:off x="1504950" y="114300"/>
          <a:ext cx="3319140" cy="1076324"/>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defRPr sz="1000"/>
          </a:pPr>
          <a:r>
            <a:rPr lang="pt-BR" sz="1000" b="1" i="0" u="none" strike="noStrike" baseline="0">
              <a:solidFill>
                <a:sysClr val="windowText" lastClr="000000"/>
              </a:solidFill>
              <a:latin typeface="Agency FB" pitchFamily="34" charset="0"/>
              <a:cs typeface="Arial"/>
            </a:rPr>
            <a:t>REPÚBLICA FEDERATIVA DO BRASIL</a:t>
          </a:r>
        </a:p>
        <a:p>
          <a:pPr algn="ctr" rtl="0">
            <a:spcAft>
              <a:spcPts val="0"/>
            </a:spcAft>
            <a:defRPr sz="1000"/>
          </a:pPr>
          <a:r>
            <a:rPr lang="pt-BR" sz="1000" b="1" i="0" u="none" strike="noStrike" baseline="0">
              <a:solidFill>
                <a:srgbClr val="000000"/>
              </a:solidFill>
              <a:latin typeface="Agency FB" pitchFamily="34" charset="0"/>
              <a:cs typeface="Arial"/>
            </a:rPr>
            <a:t>ESTADO DO PARÁ</a:t>
          </a:r>
        </a:p>
        <a:p>
          <a:pPr algn="ctr" rtl="0">
            <a:spcAft>
              <a:spcPts val="0"/>
            </a:spcAft>
            <a:defRPr sz="1000"/>
          </a:pPr>
          <a:endParaRPr lang="pt-BR" sz="500" b="0" i="0" u="none" strike="noStrike" baseline="0">
            <a:solidFill>
              <a:srgbClr val="000000"/>
            </a:solidFill>
            <a:latin typeface="Arial"/>
            <a:cs typeface="Arial"/>
          </a:endParaRPr>
        </a:p>
        <a:p>
          <a:pPr algn="ctr" rtl="0">
            <a:spcAft>
              <a:spcPts val="0"/>
            </a:spcAft>
            <a:defRPr sz="1000"/>
          </a:pPr>
          <a:r>
            <a:rPr lang="pt-BR" sz="1000" b="1" i="0" u="none" strike="noStrike" baseline="0">
              <a:solidFill>
                <a:srgbClr val="000000"/>
              </a:solidFill>
              <a:latin typeface="+mn-lt"/>
              <a:cs typeface="Arial"/>
            </a:rPr>
            <a:t>Prefeitura Municipal de Itaituba</a:t>
          </a:r>
        </a:p>
        <a:p>
          <a:pPr algn="ctr" rtl="0">
            <a:defRPr sz="1000"/>
          </a:pPr>
          <a:r>
            <a:rPr lang="pt-BR" sz="1000" b="1" i="0" u="none" strike="noStrike" baseline="0">
              <a:solidFill>
                <a:srgbClr val="000000"/>
              </a:solidFill>
              <a:latin typeface="+mn-lt"/>
              <a:cs typeface="Arial"/>
            </a:rPr>
            <a:t>SECRETARIA MUNICIPAL DE INFRA-ESTRUTURA  -  SEMINFRA</a:t>
          </a:r>
        </a:p>
        <a:p>
          <a:pPr algn="ctr" rtl="0">
            <a:defRPr sz="1000"/>
          </a:pPr>
          <a:r>
            <a:rPr lang="pt-BR" sz="1000" b="1" i="0" u="none" strike="noStrike" baseline="0">
              <a:solidFill>
                <a:srgbClr val="000000"/>
              </a:solidFill>
              <a:latin typeface="+mn-lt"/>
              <a:cs typeface="Arial"/>
            </a:rPr>
            <a:t>DIRETORIA TÉCNICA E OBRAS</a:t>
          </a:r>
        </a:p>
      </xdr:txBody>
    </xdr:sp>
    <xdr:clientData/>
  </xdr:twoCellAnchor>
  <xdr:twoCellAnchor>
    <xdr:from>
      <xdr:col>0</xdr:col>
      <xdr:colOff>1066799</xdr:colOff>
      <xdr:row>36</xdr:row>
      <xdr:rowOff>47625</xdr:rowOff>
    </xdr:from>
    <xdr:to>
      <xdr:col>3</xdr:col>
      <xdr:colOff>349939</xdr:colOff>
      <xdr:row>38</xdr:row>
      <xdr:rowOff>174625</xdr:rowOff>
    </xdr:to>
    <xdr:sp macro="" textlink="">
      <xdr:nvSpPr>
        <xdr:cNvPr id="5" name="Text Box 8">
          <a:extLst>
            <a:ext uri="{FF2B5EF4-FFF2-40B4-BE49-F238E27FC236}">
              <a16:creationId xmlns:a16="http://schemas.microsoft.com/office/drawing/2014/main" xmlns="" id="{00000000-0008-0000-0400-000005000000}"/>
            </a:ext>
          </a:extLst>
        </xdr:cNvPr>
        <xdr:cNvSpPr txBox="1">
          <a:spLocks noChangeArrowheads="1"/>
        </xdr:cNvSpPr>
      </xdr:nvSpPr>
      <xdr:spPr bwMode="auto">
        <a:xfrm>
          <a:off x="1066799" y="7896225"/>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5"/>
  <sheetViews>
    <sheetView view="pageBreakPreview" topLeftCell="A43" zoomScaleNormal="100" zoomScaleSheetLayoutView="100" workbookViewId="0">
      <selection activeCell="K59" sqref="K59"/>
    </sheetView>
  </sheetViews>
  <sheetFormatPr defaultRowHeight="15"/>
  <cols>
    <col min="1" max="1" width="4.28515625" customWidth="1"/>
    <col min="2" max="2" width="22.7109375" customWidth="1"/>
    <col min="3" max="3" width="6.85546875" customWidth="1"/>
    <col min="4" max="4" width="7" customWidth="1"/>
    <col min="5" max="5" width="10.7109375" customWidth="1"/>
    <col min="6" max="6" width="10.42578125" customWidth="1"/>
    <col min="7" max="7" width="11.42578125" customWidth="1"/>
    <col min="8" max="8" width="11.28515625" customWidth="1"/>
    <col min="9" max="9" width="10.85546875" customWidth="1"/>
    <col min="10" max="10" width="10" customWidth="1"/>
    <col min="11" max="11" width="14.5703125" customWidth="1"/>
    <col min="12" max="12" width="15" customWidth="1"/>
    <col min="16" max="16" width="11.140625" customWidth="1"/>
  </cols>
  <sheetData>
    <row r="2" spans="1:15">
      <c r="A2" s="607" t="s">
        <v>321</v>
      </c>
      <c r="B2" s="608"/>
      <c r="C2" s="608"/>
      <c r="D2" s="608"/>
      <c r="E2" s="608"/>
      <c r="F2" s="608"/>
      <c r="G2" s="608"/>
      <c r="H2" s="608"/>
      <c r="I2" s="608"/>
      <c r="J2" s="608"/>
    </row>
    <row r="3" spans="1:15">
      <c r="A3" s="608"/>
      <c r="B3" s="608"/>
      <c r="C3" s="608"/>
      <c r="D3" s="608"/>
      <c r="E3" s="608"/>
      <c r="F3" s="608"/>
      <c r="G3" s="608"/>
      <c r="H3" s="608"/>
      <c r="I3" s="608"/>
      <c r="J3" s="608"/>
    </row>
    <row r="4" spans="1:15" ht="76.5" customHeight="1" thickBot="1">
      <c r="A4" s="609"/>
      <c r="B4" s="609"/>
      <c r="C4" s="609"/>
      <c r="D4" s="609"/>
      <c r="E4" s="609"/>
      <c r="F4" s="609"/>
      <c r="G4" s="609"/>
      <c r="H4" s="609"/>
      <c r="I4" s="609"/>
      <c r="J4" s="609"/>
    </row>
    <row r="5" spans="1:15" ht="17.25" customHeight="1" thickBot="1">
      <c r="A5" s="610" t="s">
        <v>296</v>
      </c>
      <c r="B5" s="611"/>
      <c r="C5" s="611"/>
      <c r="D5" s="611"/>
      <c r="E5" s="611"/>
      <c r="F5" s="611"/>
      <c r="G5" s="611"/>
      <c r="H5" s="611"/>
      <c r="I5" s="611"/>
      <c r="J5" s="612"/>
    </row>
    <row r="6" spans="1:15" ht="80.25" customHeight="1">
      <c r="A6" s="613" t="s">
        <v>297</v>
      </c>
      <c r="B6" s="616" t="s">
        <v>298</v>
      </c>
      <c r="C6" s="616" t="s">
        <v>299</v>
      </c>
      <c r="D6" s="616" t="s">
        <v>300</v>
      </c>
      <c r="E6" s="506" t="s">
        <v>805</v>
      </c>
      <c r="F6" s="506" t="s">
        <v>829</v>
      </c>
      <c r="G6" s="506" t="s">
        <v>830</v>
      </c>
      <c r="H6" s="619" t="s">
        <v>301</v>
      </c>
      <c r="I6" s="622" t="s">
        <v>303</v>
      </c>
      <c r="J6" s="623"/>
    </row>
    <row r="7" spans="1:15">
      <c r="A7" s="614"/>
      <c r="B7" s="617"/>
      <c r="C7" s="617"/>
      <c r="D7" s="617"/>
      <c r="E7" s="492" t="s">
        <v>304</v>
      </c>
      <c r="F7" s="492" t="s">
        <v>304</v>
      </c>
      <c r="G7" s="492" t="s">
        <v>304</v>
      </c>
      <c r="H7" s="620"/>
      <c r="I7" s="624"/>
      <c r="J7" s="625"/>
    </row>
    <row r="8" spans="1:15" ht="39.75" customHeight="1" thickBot="1">
      <c r="A8" s="615"/>
      <c r="B8" s="618"/>
      <c r="C8" s="618"/>
      <c r="D8" s="618"/>
      <c r="E8" s="493" t="s">
        <v>305</v>
      </c>
      <c r="F8" s="493" t="s">
        <v>306</v>
      </c>
      <c r="G8" s="493" t="s">
        <v>306</v>
      </c>
      <c r="H8" s="621"/>
      <c r="I8" s="626"/>
      <c r="J8" s="627"/>
    </row>
    <row r="9" spans="1:15" ht="14.1" customHeight="1">
      <c r="A9" s="636">
        <v>1</v>
      </c>
      <c r="B9" s="637" t="s">
        <v>193</v>
      </c>
      <c r="C9" s="638" t="s">
        <v>352</v>
      </c>
      <c r="D9" s="638">
        <v>1</v>
      </c>
      <c r="E9" s="494">
        <v>805</v>
      </c>
      <c r="F9" s="495">
        <v>805</v>
      </c>
      <c r="G9" s="495">
        <v>805</v>
      </c>
      <c r="H9" s="634">
        <f>(E10+F10+G10)/3</f>
        <v>389.33333333333331</v>
      </c>
      <c r="I9" s="643" t="s">
        <v>263</v>
      </c>
      <c r="J9" s="644"/>
      <c r="K9" s="686">
        <f>H9</f>
        <v>389.33333333333331</v>
      </c>
      <c r="M9" s="2"/>
    </row>
    <row r="10" spans="1:15" ht="14.1" customHeight="1">
      <c r="A10" s="629"/>
      <c r="B10" s="631"/>
      <c r="C10" s="633"/>
      <c r="D10" s="633"/>
      <c r="E10" s="496">
        <v>378</v>
      </c>
      <c r="F10" s="497">
        <v>390</v>
      </c>
      <c r="G10" s="497">
        <v>400</v>
      </c>
      <c r="H10" s="635"/>
      <c r="I10" s="641"/>
      <c r="J10" s="642"/>
      <c r="K10" s="686"/>
      <c r="M10" s="2"/>
    </row>
    <row r="11" spans="1:15" ht="14.1" customHeight="1">
      <c r="A11" s="628">
        <v>3</v>
      </c>
      <c r="B11" s="630" t="s">
        <v>194</v>
      </c>
      <c r="C11" s="632" t="s">
        <v>352</v>
      </c>
      <c r="D11" s="632">
        <v>1</v>
      </c>
      <c r="E11" s="498">
        <v>1761</v>
      </c>
      <c r="F11" s="498">
        <v>1761</v>
      </c>
      <c r="G11" s="498">
        <v>1761</v>
      </c>
      <c r="H11" s="634">
        <f t="shared" ref="H11" si="0">(E12+F12+G12)/3</f>
        <v>91</v>
      </c>
      <c r="I11" s="639" t="s">
        <v>263</v>
      </c>
      <c r="J11" s="640"/>
      <c r="K11" s="686">
        <f>H11</f>
        <v>91</v>
      </c>
      <c r="M11" s="2"/>
    </row>
    <row r="12" spans="1:15" ht="14.1" customHeight="1">
      <c r="A12" s="629"/>
      <c r="B12" s="631"/>
      <c r="C12" s="633"/>
      <c r="D12" s="633"/>
      <c r="E12" s="499">
        <v>88</v>
      </c>
      <c r="F12" s="500">
        <v>90</v>
      </c>
      <c r="G12" s="500">
        <v>95</v>
      </c>
      <c r="H12" s="635"/>
      <c r="I12" s="641"/>
      <c r="J12" s="642"/>
      <c r="K12" s="686"/>
      <c r="M12" s="2"/>
      <c r="O12" s="2"/>
    </row>
    <row r="13" spans="1:15" ht="14.1" customHeight="1">
      <c r="A13" s="628">
        <v>5</v>
      </c>
      <c r="B13" s="630" t="s">
        <v>195</v>
      </c>
      <c r="C13" s="632" t="s">
        <v>307</v>
      </c>
      <c r="D13" s="632">
        <v>1</v>
      </c>
      <c r="E13" s="498">
        <v>1998</v>
      </c>
      <c r="F13" s="498">
        <v>1998</v>
      </c>
      <c r="G13" s="498">
        <v>1998</v>
      </c>
      <c r="H13" s="634">
        <f t="shared" ref="H13" si="1">(E14+F14+G14)/3</f>
        <v>3.8333333333333335</v>
      </c>
      <c r="I13" s="639" t="s">
        <v>263</v>
      </c>
      <c r="J13" s="640"/>
      <c r="K13" s="686">
        <f>H13</f>
        <v>3.8333333333333335</v>
      </c>
    </row>
    <row r="14" spans="1:15" ht="14.1" customHeight="1">
      <c r="A14" s="629"/>
      <c r="B14" s="631"/>
      <c r="C14" s="633"/>
      <c r="D14" s="633"/>
      <c r="E14" s="501">
        <v>3.5</v>
      </c>
      <c r="F14" s="501">
        <v>4</v>
      </c>
      <c r="G14" s="501">
        <v>4</v>
      </c>
      <c r="H14" s="635"/>
      <c r="I14" s="641"/>
      <c r="J14" s="642"/>
      <c r="K14" s="686"/>
    </row>
    <row r="15" spans="1:15" ht="14.1" customHeight="1">
      <c r="A15" s="628">
        <v>6</v>
      </c>
      <c r="B15" s="630" t="s">
        <v>197</v>
      </c>
      <c r="C15" s="632" t="s">
        <v>7</v>
      </c>
      <c r="D15" s="632">
        <v>1</v>
      </c>
      <c r="E15" s="109">
        <v>9595</v>
      </c>
      <c r="F15" s="498">
        <v>9595</v>
      </c>
      <c r="G15" s="498">
        <v>9595</v>
      </c>
      <c r="H15" s="634">
        <f t="shared" ref="H15" si="2">(E16+F16+G16)/3</f>
        <v>8.3333333333333339</v>
      </c>
      <c r="I15" s="639" t="s">
        <v>263</v>
      </c>
      <c r="J15" s="640"/>
      <c r="K15" s="686">
        <f>H15</f>
        <v>8.3333333333333339</v>
      </c>
    </row>
    <row r="16" spans="1:15" ht="14.1" customHeight="1">
      <c r="A16" s="629"/>
      <c r="B16" s="631"/>
      <c r="C16" s="633"/>
      <c r="D16" s="633"/>
      <c r="E16" s="502">
        <v>8</v>
      </c>
      <c r="F16" s="501">
        <v>8.5</v>
      </c>
      <c r="G16" s="501">
        <v>8.5</v>
      </c>
      <c r="H16" s="635"/>
      <c r="I16" s="641"/>
      <c r="J16" s="642"/>
      <c r="K16" s="686"/>
    </row>
    <row r="17" spans="1:11" ht="14.1" customHeight="1">
      <c r="A17" s="628">
        <v>7</v>
      </c>
      <c r="B17" s="630" t="s">
        <v>196</v>
      </c>
      <c r="C17" s="632" t="s">
        <v>7</v>
      </c>
      <c r="D17" s="632">
        <v>1</v>
      </c>
      <c r="E17" s="498">
        <v>1104</v>
      </c>
      <c r="F17" s="498">
        <v>1104</v>
      </c>
      <c r="G17" s="498">
        <v>1104</v>
      </c>
      <c r="H17" s="634">
        <f t="shared" ref="H17" si="3">(E18+F18+G18)/3</f>
        <v>38.333333333333336</v>
      </c>
      <c r="I17" s="639" t="s">
        <v>263</v>
      </c>
      <c r="J17" s="640"/>
      <c r="K17" s="686">
        <f>H17</f>
        <v>38.333333333333336</v>
      </c>
    </row>
    <row r="18" spans="1:11" ht="14.1" customHeight="1">
      <c r="A18" s="629"/>
      <c r="B18" s="631"/>
      <c r="C18" s="633"/>
      <c r="D18" s="633"/>
      <c r="E18" s="503">
        <v>35</v>
      </c>
      <c r="F18" s="503">
        <v>40</v>
      </c>
      <c r="G18" s="503">
        <v>40</v>
      </c>
      <c r="H18" s="635"/>
      <c r="I18" s="641"/>
      <c r="J18" s="642"/>
      <c r="K18" s="686"/>
    </row>
    <row r="19" spans="1:11" ht="14.1" customHeight="1">
      <c r="A19" s="628">
        <v>8</v>
      </c>
      <c r="B19" s="630" t="s">
        <v>192</v>
      </c>
      <c r="C19" s="632" t="s">
        <v>7</v>
      </c>
      <c r="D19" s="632">
        <v>1</v>
      </c>
      <c r="E19" s="498">
        <v>899</v>
      </c>
      <c r="F19" s="498">
        <v>899</v>
      </c>
      <c r="G19" s="498">
        <v>899</v>
      </c>
      <c r="H19" s="634">
        <f t="shared" ref="H19" si="4">(E20+F20+G20)/3</f>
        <v>6433.333333333333</v>
      </c>
      <c r="I19" s="639" t="s">
        <v>263</v>
      </c>
      <c r="J19" s="640"/>
      <c r="K19" s="686">
        <f>H19</f>
        <v>6433.333333333333</v>
      </c>
    </row>
    <row r="20" spans="1:11" ht="14.1" customHeight="1">
      <c r="A20" s="629"/>
      <c r="B20" s="631"/>
      <c r="C20" s="633"/>
      <c r="D20" s="633"/>
      <c r="E20" s="501">
        <v>6350</v>
      </c>
      <c r="F20" s="504">
        <v>6500</v>
      </c>
      <c r="G20" s="504">
        <v>6450</v>
      </c>
      <c r="H20" s="635"/>
      <c r="I20" s="641"/>
      <c r="J20" s="642"/>
      <c r="K20" s="686"/>
    </row>
    <row r="21" spans="1:11" ht="14.1" customHeight="1">
      <c r="A21" s="628">
        <v>9</v>
      </c>
      <c r="B21" s="630" t="s">
        <v>211</v>
      </c>
      <c r="C21" s="632" t="s">
        <v>7</v>
      </c>
      <c r="D21" s="632">
        <v>1</v>
      </c>
      <c r="E21" s="498">
        <v>8159</v>
      </c>
      <c r="F21" s="498">
        <v>8159</v>
      </c>
      <c r="G21" s="498">
        <v>8159</v>
      </c>
      <c r="H21" s="634">
        <f t="shared" ref="H21" si="5">(E22+F22+G22)/3</f>
        <v>605.33333333333337</v>
      </c>
      <c r="I21" s="639" t="s">
        <v>263</v>
      </c>
      <c r="J21" s="640"/>
      <c r="K21" s="686">
        <f>H21</f>
        <v>605.33333333333337</v>
      </c>
    </row>
    <row r="22" spans="1:11" ht="14.1" customHeight="1">
      <c r="A22" s="629"/>
      <c r="B22" s="631"/>
      <c r="C22" s="633"/>
      <c r="D22" s="633"/>
      <c r="E22" s="501">
        <v>600</v>
      </c>
      <c r="F22" s="501">
        <v>608</v>
      </c>
      <c r="G22" s="501">
        <v>608</v>
      </c>
      <c r="H22" s="635"/>
      <c r="I22" s="641"/>
      <c r="J22" s="642"/>
      <c r="K22" s="686"/>
    </row>
    <row r="23" spans="1:11" ht="14.1" customHeight="1">
      <c r="A23" s="628">
        <v>10</v>
      </c>
      <c r="B23" s="630" t="s">
        <v>308</v>
      </c>
      <c r="C23" s="632" t="s">
        <v>7</v>
      </c>
      <c r="D23" s="632">
        <v>1</v>
      </c>
      <c r="E23" s="498">
        <v>1984</v>
      </c>
      <c r="F23" s="498">
        <v>1984</v>
      </c>
      <c r="G23" s="498">
        <v>1984</v>
      </c>
      <c r="H23" s="634">
        <f t="shared" ref="H23" si="6">(E24+F24+G24)/3</f>
        <v>8.3333333333333339</v>
      </c>
      <c r="I23" s="639" t="s">
        <v>263</v>
      </c>
      <c r="J23" s="640"/>
      <c r="K23" s="686">
        <f>H23</f>
        <v>8.3333333333333339</v>
      </c>
    </row>
    <row r="24" spans="1:11" ht="14.1" customHeight="1">
      <c r="A24" s="629"/>
      <c r="B24" s="631"/>
      <c r="C24" s="633"/>
      <c r="D24" s="633"/>
      <c r="E24" s="501">
        <v>8</v>
      </c>
      <c r="F24" s="501">
        <v>9</v>
      </c>
      <c r="G24" s="501">
        <v>8</v>
      </c>
      <c r="H24" s="635"/>
      <c r="I24" s="641"/>
      <c r="J24" s="642"/>
      <c r="K24" s="686"/>
    </row>
    <row r="25" spans="1:11" ht="14.1" customHeight="1">
      <c r="A25" s="628">
        <v>11</v>
      </c>
      <c r="B25" s="630" t="s">
        <v>309</v>
      </c>
      <c r="C25" s="632" t="s">
        <v>7</v>
      </c>
      <c r="D25" s="632">
        <v>1</v>
      </c>
      <c r="E25" s="498">
        <v>2032</v>
      </c>
      <c r="F25" s="498">
        <v>2032</v>
      </c>
      <c r="G25" s="498">
        <v>2032</v>
      </c>
      <c r="H25" s="634">
        <f t="shared" ref="H25" si="7">(E26+F26+G26)/3</f>
        <v>0.44666666666666671</v>
      </c>
      <c r="I25" s="639" t="s">
        <v>263</v>
      </c>
      <c r="J25" s="640"/>
      <c r="K25" s="686">
        <f>H25</f>
        <v>0.44666666666666671</v>
      </c>
    </row>
    <row r="26" spans="1:11" ht="14.1" customHeight="1">
      <c r="A26" s="629"/>
      <c r="B26" s="631"/>
      <c r="C26" s="633"/>
      <c r="D26" s="633"/>
      <c r="E26" s="501">
        <v>0.35</v>
      </c>
      <c r="F26" s="496">
        <v>0.44</v>
      </c>
      <c r="G26" s="496">
        <v>0.55000000000000004</v>
      </c>
      <c r="H26" s="635"/>
      <c r="I26" s="641"/>
      <c r="J26" s="642"/>
      <c r="K26" s="686"/>
    </row>
    <row r="27" spans="1:11" ht="14.1" customHeight="1">
      <c r="A27" s="628">
        <v>12</v>
      </c>
      <c r="B27" s="630" t="s">
        <v>310</v>
      </c>
      <c r="C27" s="632" t="s">
        <v>352</v>
      </c>
      <c r="D27" s="632">
        <v>1</v>
      </c>
      <c r="E27" s="498">
        <v>0.35</v>
      </c>
      <c r="F27" s="498">
        <v>0.44</v>
      </c>
      <c r="G27" s="498">
        <v>0.55000000000000004</v>
      </c>
      <c r="H27" s="634">
        <f t="shared" ref="H27" si="8">(E28+F28+G28)/3</f>
        <v>0.43333333333333335</v>
      </c>
      <c r="I27" s="639" t="s">
        <v>263</v>
      </c>
      <c r="J27" s="640"/>
      <c r="K27" s="686">
        <f>H27</f>
        <v>0.43333333333333335</v>
      </c>
    </row>
    <row r="28" spans="1:11" ht="14.1" customHeight="1" thickBot="1">
      <c r="A28" s="654"/>
      <c r="B28" s="655"/>
      <c r="C28" s="656"/>
      <c r="D28" s="656"/>
      <c r="E28" s="505">
        <v>0.25</v>
      </c>
      <c r="F28" s="505">
        <v>0.55000000000000004</v>
      </c>
      <c r="G28" s="505">
        <v>0.5</v>
      </c>
      <c r="H28" s="635"/>
      <c r="I28" s="657"/>
      <c r="J28" s="658"/>
      <c r="K28" s="686"/>
    </row>
    <row r="29" spans="1:11" ht="21" customHeight="1" thickBot="1">
      <c r="A29" s="645" t="s">
        <v>311</v>
      </c>
      <c r="B29" s="646"/>
      <c r="C29" s="646"/>
      <c r="D29" s="646"/>
      <c r="E29" s="646"/>
      <c r="F29" s="646"/>
      <c r="G29" s="646"/>
      <c r="H29" s="646"/>
      <c r="I29" s="646"/>
      <c r="J29" s="647"/>
    </row>
    <row r="30" spans="1:11" ht="65.25" customHeight="1">
      <c r="A30" s="613" t="s">
        <v>297</v>
      </c>
      <c r="B30" s="616" t="s">
        <v>298</v>
      </c>
      <c r="C30" s="616" t="s">
        <v>299</v>
      </c>
      <c r="D30" s="616" t="s">
        <v>300</v>
      </c>
      <c r="E30" s="506" t="s">
        <v>802</v>
      </c>
      <c r="F30" s="506" t="s">
        <v>803</v>
      </c>
      <c r="G30" s="506" t="s">
        <v>804</v>
      </c>
      <c r="H30" s="619" t="s">
        <v>312</v>
      </c>
      <c r="I30" s="648" t="s">
        <v>302</v>
      </c>
      <c r="J30" s="651" t="s">
        <v>303</v>
      </c>
    </row>
    <row r="31" spans="1:11" ht="15" customHeight="1">
      <c r="A31" s="614"/>
      <c r="B31" s="617"/>
      <c r="C31" s="617"/>
      <c r="D31" s="617"/>
      <c r="E31" s="344" t="s">
        <v>304</v>
      </c>
      <c r="F31" s="344" t="s">
        <v>304</v>
      </c>
      <c r="G31" s="344" t="s">
        <v>304</v>
      </c>
      <c r="H31" s="620"/>
      <c r="I31" s="649"/>
      <c r="J31" s="652"/>
    </row>
    <row r="32" spans="1:11" ht="42" customHeight="1" thickBot="1">
      <c r="A32" s="615"/>
      <c r="B32" s="618"/>
      <c r="C32" s="618"/>
      <c r="D32" s="618"/>
      <c r="E32" s="507" t="s">
        <v>323</v>
      </c>
      <c r="F32" s="507" t="s">
        <v>324</v>
      </c>
      <c r="G32" s="507" t="s">
        <v>324</v>
      </c>
      <c r="H32" s="621"/>
      <c r="I32" s="650"/>
      <c r="J32" s="653"/>
    </row>
    <row r="33" spans="1:12" ht="18" customHeight="1">
      <c r="A33" s="660">
        <v>1</v>
      </c>
      <c r="B33" s="662" t="s">
        <v>322</v>
      </c>
      <c r="C33" s="632" t="s">
        <v>7</v>
      </c>
      <c r="D33" s="632">
        <v>1</v>
      </c>
      <c r="E33" s="345" t="s">
        <v>275</v>
      </c>
      <c r="F33" s="345" t="s">
        <v>275</v>
      </c>
      <c r="G33" s="345" t="s">
        <v>275</v>
      </c>
      <c r="H33" s="664">
        <f>(E34+F34+G34)/3</f>
        <v>714.58333333333337</v>
      </c>
      <c r="I33" s="666">
        <f>H33*1.35</f>
        <v>964.68750000000011</v>
      </c>
      <c r="J33" s="659" t="s">
        <v>263</v>
      </c>
      <c r="K33" s="686">
        <f>I33</f>
        <v>964.68750000000011</v>
      </c>
      <c r="L33" s="341"/>
    </row>
    <row r="34" spans="1:12" ht="21.75" customHeight="1">
      <c r="A34" s="661"/>
      <c r="B34" s="663"/>
      <c r="C34" s="633"/>
      <c r="D34" s="633"/>
      <c r="E34" s="343">
        <v>700</v>
      </c>
      <c r="F34" s="343">
        <v>525</v>
      </c>
      <c r="G34" s="343">
        <v>918.75</v>
      </c>
      <c r="H34" s="665"/>
      <c r="I34" s="667"/>
      <c r="J34" s="659"/>
      <c r="K34" s="686"/>
      <c r="L34" s="341"/>
    </row>
    <row r="35" spans="1:12" ht="18" customHeight="1">
      <c r="A35" s="660">
        <v>2</v>
      </c>
      <c r="B35" s="662" t="s">
        <v>313</v>
      </c>
      <c r="C35" s="632" t="s">
        <v>7</v>
      </c>
      <c r="D35" s="632">
        <v>1</v>
      </c>
      <c r="E35" s="345" t="s">
        <v>275</v>
      </c>
      <c r="F35" s="345" t="s">
        <v>275</v>
      </c>
      <c r="G35" s="345" t="s">
        <v>275</v>
      </c>
      <c r="H35" s="664">
        <f t="shared" ref="H35" si="9">(E36+F36+G36)/3</f>
        <v>188</v>
      </c>
      <c r="I35" s="666">
        <f t="shared" ref="I35" si="10">H35*1.35</f>
        <v>253.8</v>
      </c>
      <c r="J35" s="659" t="s">
        <v>263</v>
      </c>
      <c r="K35" s="686">
        <f>I35</f>
        <v>253.8</v>
      </c>
      <c r="L35" s="341"/>
    </row>
    <row r="36" spans="1:12" ht="21" customHeight="1">
      <c r="A36" s="661"/>
      <c r="B36" s="663"/>
      <c r="C36" s="633"/>
      <c r="D36" s="633"/>
      <c r="E36" s="343">
        <v>192</v>
      </c>
      <c r="F36" s="343">
        <v>120</v>
      </c>
      <c r="G36" s="343">
        <v>252</v>
      </c>
      <c r="H36" s="665"/>
      <c r="I36" s="667"/>
      <c r="J36" s="659"/>
      <c r="K36" s="686"/>
      <c r="L36" s="341"/>
    </row>
    <row r="37" spans="1:12" ht="18" customHeight="1">
      <c r="A37" s="660">
        <v>3</v>
      </c>
      <c r="B37" s="662" t="s">
        <v>314</v>
      </c>
      <c r="C37" s="632" t="s">
        <v>7</v>
      </c>
      <c r="D37" s="632">
        <v>1</v>
      </c>
      <c r="E37" s="345" t="s">
        <v>275</v>
      </c>
      <c r="F37" s="345" t="s">
        <v>275</v>
      </c>
      <c r="G37" s="345" t="s">
        <v>275</v>
      </c>
      <c r="H37" s="664">
        <f t="shared" ref="H37" si="11">(E38+F38+G38)/3</f>
        <v>151</v>
      </c>
      <c r="I37" s="666">
        <f t="shared" ref="I37" si="12">H37*1.35</f>
        <v>203.85000000000002</v>
      </c>
      <c r="J37" s="659" t="s">
        <v>263</v>
      </c>
      <c r="K37" s="686">
        <f>I37</f>
        <v>203.85000000000002</v>
      </c>
      <c r="L37" s="341"/>
    </row>
    <row r="38" spans="1:12" ht="21.75" customHeight="1">
      <c r="A38" s="661"/>
      <c r="B38" s="663"/>
      <c r="C38" s="633"/>
      <c r="D38" s="633"/>
      <c r="E38" s="343">
        <v>156</v>
      </c>
      <c r="F38" s="343">
        <v>108</v>
      </c>
      <c r="G38" s="343">
        <v>189</v>
      </c>
      <c r="H38" s="665"/>
      <c r="I38" s="667"/>
      <c r="J38" s="659"/>
      <c r="K38" s="686"/>
      <c r="L38" s="341"/>
    </row>
    <row r="39" spans="1:12" ht="18" customHeight="1">
      <c r="A39" s="668">
        <v>4</v>
      </c>
      <c r="B39" s="662" t="s">
        <v>315</v>
      </c>
      <c r="C39" s="632" t="s">
        <v>7</v>
      </c>
      <c r="D39" s="632">
        <v>1</v>
      </c>
      <c r="E39" s="523" t="s">
        <v>275</v>
      </c>
      <c r="F39" s="523" t="s">
        <v>275</v>
      </c>
      <c r="G39" s="523" t="s">
        <v>275</v>
      </c>
      <c r="H39" s="672">
        <f t="shared" ref="H39" si="13">(E40+F40+G40)/3</f>
        <v>61.833333333333336</v>
      </c>
      <c r="I39" s="674">
        <f t="shared" ref="I39" si="14">H39*1.35</f>
        <v>83.475000000000009</v>
      </c>
      <c r="J39" s="676" t="s">
        <v>263</v>
      </c>
      <c r="K39" s="686">
        <f>I39</f>
        <v>83.475000000000009</v>
      </c>
      <c r="L39" s="341"/>
    </row>
    <row r="40" spans="1:12" ht="22.5" customHeight="1" thickBot="1">
      <c r="A40" s="669"/>
      <c r="B40" s="670"/>
      <c r="C40" s="671"/>
      <c r="D40" s="671"/>
      <c r="E40" s="524">
        <v>55</v>
      </c>
      <c r="F40" s="524">
        <v>54</v>
      </c>
      <c r="G40" s="524">
        <v>76.5</v>
      </c>
      <c r="H40" s="673"/>
      <c r="I40" s="675"/>
      <c r="J40" s="677"/>
      <c r="K40" s="686"/>
      <c r="L40" s="341"/>
    </row>
    <row r="41" spans="1:12" ht="18" customHeight="1">
      <c r="A41" s="679">
        <v>5</v>
      </c>
      <c r="B41" s="617" t="s">
        <v>316</v>
      </c>
      <c r="C41" s="638" t="s">
        <v>7</v>
      </c>
      <c r="D41" s="638">
        <v>1</v>
      </c>
      <c r="E41" s="522" t="s">
        <v>275</v>
      </c>
      <c r="F41" s="522" t="s">
        <v>275</v>
      </c>
      <c r="G41" s="522" t="s">
        <v>275</v>
      </c>
      <c r="H41" s="680">
        <f t="shared" ref="H41" si="15">(E42+F42+G42)/3</f>
        <v>46.319999999999993</v>
      </c>
      <c r="I41" s="681">
        <f t="shared" ref="I41" si="16">H41*1.35</f>
        <v>62.531999999999996</v>
      </c>
      <c r="J41" s="678" t="s">
        <v>263</v>
      </c>
      <c r="K41" s="686">
        <f>I41</f>
        <v>62.531999999999996</v>
      </c>
      <c r="L41" s="341"/>
    </row>
    <row r="42" spans="1:12" ht="21.75" customHeight="1">
      <c r="A42" s="661"/>
      <c r="B42" s="663"/>
      <c r="C42" s="633"/>
      <c r="D42" s="633"/>
      <c r="E42" s="343">
        <v>45</v>
      </c>
      <c r="F42" s="343">
        <v>38.880000000000003</v>
      </c>
      <c r="G42" s="343">
        <v>55.08</v>
      </c>
      <c r="H42" s="665"/>
      <c r="I42" s="667"/>
      <c r="J42" s="659"/>
      <c r="K42" s="686"/>
      <c r="L42" s="341"/>
    </row>
    <row r="43" spans="1:12" ht="18" customHeight="1">
      <c r="A43" s="660">
        <v>6</v>
      </c>
      <c r="B43" s="662" t="s">
        <v>317</v>
      </c>
      <c r="C43" s="632" t="s">
        <v>7</v>
      </c>
      <c r="D43" s="632">
        <v>1</v>
      </c>
      <c r="E43" s="345" t="s">
        <v>275</v>
      </c>
      <c r="F43" s="345" t="s">
        <v>275</v>
      </c>
      <c r="G43" s="345" t="s">
        <v>275</v>
      </c>
      <c r="H43" s="664">
        <f t="shared" ref="H43" si="17">(E44+F44+G44)/3</f>
        <v>24.083333333333332</v>
      </c>
      <c r="I43" s="666">
        <f t="shared" ref="I43" si="18">H43*1.35</f>
        <v>32.512500000000003</v>
      </c>
      <c r="J43" s="659" t="s">
        <v>263</v>
      </c>
      <c r="K43" s="686">
        <f>I43</f>
        <v>32.512500000000003</v>
      </c>
      <c r="L43" s="341"/>
    </row>
    <row r="44" spans="1:12" ht="21.75" customHeight="1">
      <c r="A44" s="661"/>
      <c r="B44" s="663"/>
      <c r="C44" s="633"/>
      <c r="D44" s="633"/>
      <c r="E44" s="343">
        <v>16</v>
      </c>
      <c r="F44" s="343">
        <v>22.5</v>
      </c>
      <c r="G44" s="343">
        <v>33.75</v>
      </c>
      <c r="H44" s="665"/>
      <c r="I44" s="667"/>
      <c r="J44" s="659"/>
      <c r="K44" s="686"/>
      <c r="L44" s="341"/>
    </row>
    <row r="45" spans="1:12" ht="18" customHeight="1">
      <c r="A45" s="660">
        <v>7</v>
      </c>
      <c r="B45" s="662" t="s">
        <v>318</v>
      </c>
      <c r="C45" s="632" t="s">
        <v>7</v>
      </c>
      <c r="D45" s="632">
        <v>1</v>
      </c>
      <c r="E45" s="345" t="s">
        <v>275</v>
      </c>
      <c r="F45" s="345" t="s">
        <v>275</v>
      </c>
      <c r="G45" s="345" t="s">
        <v>275</v>
      </c>
      <c r="H45" s="664">
        <f t="shared" ref="H45" si="19">(E46+F46+G46)/3</f>
        <v>46.783333333333331</v>
      </c>
      <c r="I45" s="666">
        <f t="shared" ref="I45" si="20">H45*1.35</f>
        <v>63.157499999999999</v>
      </c>
      <c r="J45" s="659" t="s">
        <v>263</v>
      </c>
      <c r="K45" s="686">
        <f>I45</f>
        <v>63.157499999999999</v>
      </c>
      <c r="L45" s="335"/>
    </row>
    <row r="46" spans="1:12" ht="20.25" customHeight="1">
      <c r="A46" s="661"/>
      <c r="B46" s="663"/>
      <c r="C46" s="633"/>
      <c r="D46" s="633"/>
      <c r="E46" s="343">
        <v>49</v>
      </c>
      <c r="F46" s="343">
        <v>37.799999999999997</v>
      </c>
      <c r="G46" s="343">
        <v>53.55</v>
      </c>
      <c r="H46" s="665"/>
      <c r="I46" s="667"/>
      <c r="J46" s="659"/>
      <c r="K46" s="686"/>
      <c r="L46" s="335"/>
    </row>
    <row r="47" spans="1:12" ht="18" customHeight="1">
      <c r="A47" s="660">
        <v>8</v>
      </c>
      <c r="B47" s="662" t="s">
        <v>319</v>
      </c>
      <c r="C47" s="632" t="s">
        <v>7</v>
      </c>
      <c r="D47" s="632">
        <v>1</v>
      </c>
      <c r="E47" s="345" t="s">
        <v>275</v>
      </c>
      <c r="F47" s="345" t="s">
        <v>275</v>
      </c>
      <c r="G47" s="345" t="s">
        <v>275</v>
      </c>
      <c r="H47" s="664">
        <f t="shared" ref="H47" si="21">(E48+F48+G48)/3</f>
        <v>31.416666666666668</v>
      </c>
      <c r="I47" s="666">
        <f t="shared" ref="I47" si="22">H47*1.35</f>
        <v>42.412500000000001</v>
      </c>
      <c r="J47" s="659" t="s">
        <v>263</v>
      </c>
      <c r="K47" s="686">
        <f>I47</f>
        <v>42.412500000000001</v>
      </c>
      <c r="L47" s="335"/>
    </row>
    <row r="48" spans="1:12" ht="20.25" customHeight="1">
      <c r="A48" s="661"/>
      <c r="B48" s="663"/>
      <c r="C48" s="633"/>
      <c r="D48" s="633"/>
      <c r="E48" s="343">
        <v>29</v>
      </c>
      <c r="F48" s="343">
        <v>27</v>
      </c>
      <c r="G48" s="343">
        <v>38.25</v>
      </c>
      <c r="H48" s="665"/>
      <c r="I48" s="667"/>
      <c r="J48" s="659"/>
      <c r="K48" s="686"/>
      <c r="L48" s="335"/>
    </row>
    <row r="49" spans="1:12" ht="18" customHeight="1">
      <c r="A49" s="660">
        <v>9</v>
      </c>
      <c r="B49" s="662" t="s">
        <v>320</v>
      </c>
      <c r="C49" s="632" t="s">
        <v>7</v>
      </c>
      <c r="D49" s="632">
        <v>1</v>
      </c>
      <c r="E49" s="345" t="s">
        <v>275</v>
      </c>
      <c r="F49" s="345" t="s">
        <v>275</v>
      </c>
      <c r="G49" s="345" t="s">
        <v>275</v>
      </c>
      <c r="H49" s="664">
        <f t="shared" ref="H49" si="23">(E50+F50+G50)/3</f>
        <v>15.549999999999999</v>
      </c>
      <c r="I49" s="666">
        <f t="shared" ref="I49" si="24">H49*1.35</f>
        <v>20.9925</v>
      </c>
      <c r="J49" s="659" t="s">
        <v>263</v>
      </c>
      <c r="K49" s="686">
        <f>I49</f>
        <v>20.9925</v>
      </c>
      <c r="L49" s="335"/>
    </row>
    <row r="50" spans="1:12" ht="21" customHeight="1">
      <c r="A50" s="661"/>
      <c r="B50" s="663"/>
      <c r="C50" s="633"/>
      <c r="D50" s="633"/>
      <c r="E50" s="343">
        <v>14</v>
      </c>
      <c r="F50" s="343">
        <v>13.5</v>
      </c>
      <c r="G50" s="343">
        <v>19.149999999999999</v>
      </c>
      <c r="H50" s="665"/>
      <c r="I50" s="667"/>
      <c r="J50" s="659"/>
      <c r="K50" s="686"/>
      <c r="L50" s="335"/>
    </row>
    <row r="51" spans="1:12" ht="14.1" customHeight="1">
      <c r="A51" s="660">
        <v>10</v>
      </c>
      <c r="B51" s="662" t="s">
        <v>128</v>
      </c>
      <c r="C51" s="632" t="s">
        <v>7</v>
      </c>
      <c r="D51" s="632">
        <v>1</v>
      </c>
      <c r="E51" s="345" t="s">
        <v>275</v>
      </c>
      <c r="F51" s="345" t="s">
        <v>275</v>
      </c>
      <c r="G51" s="345" t="s">
        <v>275</v>
      </c>
      <c r="H51" s="664">
        <f>(E52+F52+G52)/3</f>
        <v>13.476666666666667</v>
      </c>
      <c r="I51" s="666">
        <f>H51*1.35</f>
        <v>18.1935</v>
      </c>
      <c r="J51" s="659" t="s">
        <v>263</v>
      </c>
      <c r="K51" s="686">
        <f>I51</f>
        <v>18.1935</v>
      </c>
      <c r="L51" s="335"/>
    </row>
    <row r="52" spans="1:12" ht="14.1" customHeight="1">
      <c r="A52" s="661"/>
      <c r="B52" s="663"/>
      <c r="C52" s="633"/>
      <c r="D52" s="633"/>
      <c r="E52" s="343">
        <v>15</v>
      </c>
      <c r="F52" s="343">
        <v>14.25</v>
      </c>
      <c r="G52" s="343">
        <v>11.18</v>
      </c>
      <c r="H52" s="665"/>
      <c r="I52" s="667"/>
      <c r="J52" s="659"/>
      <c r="K52" s="686"/>
      <c r="L52" s="335"/>
    </row>
    <row r="53" spans="1:12" ht="14.1" customHeight="1">
      <c r="A53" s="660">
        <v>11</v>
      </c>
      <c r="B53" s="662" t="s">
        <v>131</v>
      </c>
      <c r="C53" s="632" t="s">
        <v>7</v>
      </c>
      <c r="D53" s="632">
        <v>1</v>
      </c>
      <c r="E53" s="345" t="s">
        <v>275</v>
      </c>
      <c r="F53" s="345" t="s">
        <v>275</v>
      </c>
      <c r="G53" s="345" t="s">
        <v>275</v>
      </c>
      <c r="H53" s="664">
        <f>(E54+F54+G54)/3</f>
        <v>13.173333333333332</v>
      </c>
      <c r="I53" s="666">
        <f t="shared" ref="I53" si="25">H53*1.35</f>
        <v>17.783999999999999</v>
      </c>
      <c r="J53" s="659" t="s">
        <v>263</v>
      </c>
      <c r="K53" s="686">
        <f>I53</f>
        <v>17.783999999999999</v>
      </c>
      <c r="L53" s="335"/>
    </row>
    <row r="54" spans="1:12" ht="14.1" customHeight="1" thickBot="1">
      <c r="A54" s="683"/>
      <c r="B54" s="618"/>
      <c r="C54" s="656"/>
      <c r="D54" s="656"/>
      <c r="E54" s="346">
        <v>15</v>
      </c>
      <c r="F54" s="346">
        <v>13.34</v>
      </c>
      <c r="G54" s="346">
        <v>11.18</v>
      </c>
      <c r="H54" s="684"/>
      <c r="I54" s="685"/>
      <c r="J54" s="682"/>
      <c r="K54" s="686"/>
      <c r="L54" s="341"/>
    </row>
    <row r="55" spans="1:12">
      <c r="B55" s="373"/>
    </row>
  </sheetData>
  <mergeCells count="174">
    <mergeCell ref="K9:K10"/>
    <mergeCell ref="K27:K28"/>
    <mergeCell ref="K25:K26"/>
    <mergeCell ref="K23:K24"/>
    <mergeCell ref="K21:K22"/>
    <mergeCell ref="K19:K20"/>
    <mergeCell ref="K17:K18"/>
    <mergeCell ref="K15:K16"/>
    <mergeCell ref="K13:K14"/>
    <mergeCell ref="K11:K12"/>
    <mergeCell ref="K33:K34"/>
    <mergeCell ref="K35:K36"/>
    <mergeCell ref="K53:K54"/>
    <mergeCell ref="K51:K52"/>
    <mergeCell ref="K49:K50"/>
    <mergeCell ref="K47:K48"/>
    <mergeCell ref="K45:K46"/>
    <mergeCell ref="K43:K44"/>
    <mergeCell ref="K41:K42"/>
    <mergeCell ref="K39:K40"/>
    <mergeCell ref="K37:K38"/>
    <mergeCell ref="J53:J54"/>
    <mergeCell ref="A53:A54"/>
    <mergeCell ref="B53:B54"/>
    <mergeCell ref="C53:C54"/>
    <mergeCell ref="D53:D54"/>
    <mergeCell ref="H53:H54"/>
    <mergeCell ref="I53:I54"/>
    <mergeCell ref="J49:J50"/>
    <mergeCell ref="A51:A52"/>
    <mergeCell ref="B51:B52"/>
    <mergeCell ref="C51:C52"/>
    <mergeCell ref="D51:D52"/>
    <mergeCell ref="H51:H52"/>
    <mergeCell ref="I51:I52"/>
    <mergeCell ref="J51:J52"/>
    <mergeCell ref="A49:A50"/>
    <mergeCell ref="B49:B50"/>
    <mergeCell ref="C49:C50"/>
    <mergeCell ref="D49:D50"/>
    <mergeCell ref="H49:H50"/>
    <mergeCell ref="I49:I50"/>
    <mergeCell ref="J45:J46"/>
    <mergeCell ref="A47:A48"/>
    <mergeCell ref="B47:B48"/>
    <mergeCell ref="C47:C48"/>
    <mergeCell ref="D47:D48"/>
    <mergeCell ref="H47:H48"/>
    <mergeCell ref="I47:I48"/>
    <mergeCell ref="J47:J48"/>
    <mergeCell ref="A45:A46"/>
    <mergeCell ref="B45:B46"/>
    <mergeCell ref="C45:C46"/>
    <mergeCell ref="D45:D46"/>
    <mergeCell ref="H45:H46"/>
    <mergeCell ref="I45:I46"/>
    <mergeCell ref="J41:J42"/>
    <mergeCell ref="A43:A44"/>
    <mergeCell ref="B43:B44"/>
    <mergeCell ref="C43:C44"/>
    <mergeCell ref="D43:D44"/>
    <mergeCell ref="H43:H44"/>
    <mergeCell ref="I43:I44"/>
    <mergeCell ref="J43:J44"/>
    <mergeCell ref="A41:A42"/>
    <mergeCell ref="B41:B42"/>
    <mergeCell ref="C41:C42"/>
    <mergeCell ref="D41:D42"/>
    <mergeCell ref="H41:H42"/>
    <mergeCell ref="I41:I42"/>
    <mergeCell ref="J37:J38"/>
    <mergeCell ref="A39:A40"/>
    <mergeCell ref="B39:B40"/>
    <mergeCell ref="C39:C40"/>
    <mergeCell ref="D39:D40"/>
    <mergeCell ref="H39:H40"/>
    <mergeCell ref="I39:I40"/>
    <mergeCell ref="J39:J40"/>
    <mergeCell ref="A37:A38"/>
    <mergeCell ref="B37:B38"/>
    <mergeCell ref="C37:C38"/>
    <mergeCell ref="D37:D38"/>
    <mergeCell ref="H37:H38"/>
    <mergeCell ref="I37:I38"/>
    <mergeCell ref="A35:A36"/>
    <mergeCell ref="B35:B36"/>
    <mergeCell ref="C35:C36"/>
    <mergeCell ref="D35:D36"/>
    <mergeCell ref="H35:H36"/>
    <mergeCell ref="I35:I36"/>
    <mergeCell ref="J35:J36"/>
    <mergeCell ref="A33:A34"/>
    <mergeCell ref="B33:B34"/>
    <mergeCell ref="C33:C34"/>
    <mergeCell ref="D33:D34"/>
    <mergeCell ref="H33:H34"/>
    <mergeCell ref="I33:I34"/>
    <mergeCell ref="I27:J28"/>
    <mergeCell ref="I25:J26"/>
    <mergeCell ref="A23:A24"/>
    <mergeCell ref="B23:B24"/>
    <mergeCell ref="C23:C24"/>
    <mergeCell ref="D23:D24"/>
    <mergeCell ref="H23:H24"/>
    <mergeCell ref="I23:J24"/>
    <mergeCell ref="J33:J34"/>
    <mergeCell ref="H17:H18"/>
    <mergeCell ref="I19:J20"/>
    <mergeCell ref="I17:J18"/>
    <mergeCell ref="A15:A16"/>
    <mergeCell ref="B15:B16"/>
    <mergeCell ref="C15:C16"/>
    <mergeCell ref="A29:J29"/>
    <mergeCell ref="A30:A32"/>
    <mergeCell ref="B30:B32"/>
    <mergeCell ref="C30:C32"/>
    <mergeCell ref="D30:D32"/>
    <mergeCell ref="H30:H32"/>
    <mergeCell ref="I30:I32"/>
    <mergeCell ref="J30:J32"/>
    <mergeCell ref="A27:A28"/>
    <mergeCell ref="B27:B28"/>
    <mergeCell ref="C27:C28"/>
    <mergeCell ref="D27:D28"/>
    <mergeCell ref="H27:H28"/>
    <mergeCell ref="A25:A26"/>
    <mergeCell ref="B25:B26"/>
    <mergeCell ref="C25:C26"/>
    <mergeCell ref="D25:D26"/>
    <mergeCell ref="H25:H26"/>
    <mergeCell ref="A21:A22"/>
    <mergeCell ref="B21:B22"/>
    <mergeCell ref="C21:C22"/>
    <mergeCell ref="D21:D22"/>
    <mergeCell ref="H21:H22"/>
    <mergeCell ref="I15:J16"/>
    <mergeCell ref="D15:D16"/>
    <mergeCell ref="H15:H16"/>
    <mergeCell ref="A13:A14"/>
    <mergeCell ref="B13:B14"/>
    <mergeCell ref="C13:C14"/>
    <mergeCell ref="D13:D14"/>
    <mergeCell ref="H13:H14"/>
    <mergeCell ref="I21:J22"/>
    <mergeCell ref="I13:J14"/>
    <mergeCell ref="A19:A20"/>
    <mergeCell ref="B19:B20"/>
    <mergeCell ref="C19:C20"/>
    <mergeCell ref="D19:D20"/>
    <mergeCell ref="H19:H20"/>
    <mergeCell ref="A17:A18"/>
    <mergeCell ref="B17:B18"/>
    <mergeCell ref="C17:C18"/>
    <mergeCell ref="D17:D18"/>
    <mergeCell ref="A2:J4"/>
    <mergeCell ref="A5:J5"/>
    <mergeCell ref="A6:A8"/>
    <mergeCell ref="B6:B8"/>
    <mergeCell ref="C6:C8"/>
    <mergeCell ref="D6:D8"/>
    <mergeCell ref="H6:H8"/>
    <mergeCell ref="I6:J8"/>
    <mergeCell ref="A11:A12"/>
    <mergeCell ref="B11:B12"/>
    <mergeCell ref="C11:C12"/>
    <mergeCell ref="D11:D12"/>
    <mergeCell ref="H11:H12"/>
    <mergeCell ref="A9:A10"/>
    <mergeCell ref="B9:B10"/>
    <mergeCell ref="C9:C10"/>
    <mergeCell ref="D9:D10"/>
    <mergeCell ref="H9:H10"/>
    <mergeCell ref="I11:J12"/>
    <mergeCell ref="I9:J10"/>
  </mergeCells>
  <pageMargins left="0.51181102362204722" right="0.11811023622047245" top="0.39370078740157483" bottom="0.39370078740157483" header="0.31496062992125984" footer="0.11811023622047245"/>
  <pageSetup paperSize="9" scale="90" orientation="portrait" r:id="rId1"/>
  <rowBreaks count="1" manualBreakCount="1">
    <brk id="40"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136"/>
  <sheetViews>
    <sheetView tabSelected="1" view="pageBreakPreview" zoomScaleNormal="100" zoomScaleSheetLayoutView="100" workbookViewId="0">
      <selection activeCell="C9" sqref="C9:G9"/>
    </sheetView>
  </sheetViews>
  <sheetFormatPr defaultRowHeight="15"/>
  <cols>
    <col min="1" max="1" width="6.7109375" customWidth="1"/>
    <col min="2" max="2" width="37.7109375" customWidth="1"/>
    <col min="3" max="3" width="6.42578125" customWidth="1"/>
    <col min="4" max="4" width="7.7109375" customWidth="1"/>
    <col min="5" max="5" width="9" customWidth="1"/>
    <col min="6" max="6" width="9.85546875" bestFit="1" customWidth="1"/>
    <col min="7" max="7" width="10.7109375" customWidth="1"/>
    <col min="8" max="8" width="9.7109375" customWidth="1"/>
    <col min="9" max="9" width="6.28515625" customWidth="1"/>
    <col min="10" max="10" width="8.7109375" customWidth="1"/>
    <col min="11" max="11" width="13" customWidth="1"/>
    <col min="12" max="12" width="22.140625" customWidth="1"/>
    <col min="13" max="13" width="21.85546875" customWidth="1"/>
    <col min="257" max="257" width="6.7109375" customWidth="1"/>
    <col min="258" max="258" width="35.7109375" customWidth="1"/>
    <col min="259" max="259" width="6.42578125" customWidth="1"/>
    <col min="260" max="260" width="9.7109375" customWidth="1"/>
    <col min="261" max="264" width="10.7109375" customWidth="1"/>
    <col min="265" max="265" width="6.7109375" customWidth="1"/>
    <col min="266" max="266" width="8.7109375" customWidth="1"/>
    <col min="267" max="267" width="13" customWidth="1"/>
    <col min="268" max="268" width="19.85546875" customWidth="1"/>
    <col min="269" max="269" width="18.5703125" customWidth="1"/>
    <col min="513" max="513" width="6.7109375" customWidth="1"/>
    <col min="514" max="514" width="35.7109375" customWidth="1"/>
    <col min="515" max="515" width="6.42578125" customWidth="1"/>
    <col min="516" max="516" width="9.7109375" customWidth="1"/>
    <col min="517" max="520" width="10.7109375" customWidth="1"/>
    <col min="521" max="521" width="6.7109375" customWidth="1"/>
    <col min="522" max="522" width="8.7109375" customWidth="1"/>
    <col min="523" max="523" width="13" customWidth="1"/>
    <col min="524" max="524" width="19.85546875" customWidth="1"/>
    <col min="525" max="525" width="18.5703125" customWidth="1"/>
    <col min="769" max="769" width="6.7109375" customWidth="1"/>
    <col min="770" max="770" width="35.7109375" customWidth="1"/>
    <col min="771" max="771" width="6.42578125" customWidth="1"/>
    <col min="772" max="772" width="9.7109375" customWidth="1"/>
    <col min="773" max="776" width="10.7109375" customWidth="1"/>
    <col min="777" max="777" width="6.7109375" customWidth="1"/>
    <col min="778" max="778" width="8.7109375" customWidth="1"/>
    <col min="779" max="779" width="13" customWidth="1"/>
    <col min="780" max="780" width="19.85546875" customWidth="1"/>
    <col min="781" max="781" width="18.5703125" customWidth="1"/>
    <col min="1025" max="1025" width="6.7109375" customWidth="1"/>
    <col min="1026" max="1026" width="35.7109375" customWidth="1"/>
    <col min="1027" max="1027" width="6.42578125" customWidth="1"/>
    <col min="1028" max="1028" width="9.7109375" customWidth="1"/>
    <col min="1029" max="1032" width="10.7109375" customWidth="1"/>
    <col min="1033" max="1033" width="6.7109375" customWidth="1"/>
    <col min="1034" max="1034" width="8.7109375" customWidth="1"/>
    <col min="1035" max="1035" width="13" customWidth="1"/>
    <col min="1036" max="1036" width="19.85546875" customWidth="1"/>
    <col min="1037" max="1037" width="18.5703125" customWidth="1"/>
    <col min="1281" max="1281" width="6.7109375" customWidth="1"/>
    <col min="1282" max="1282" width="35.7109375" customWidth="1"/>
    <col min="1283" max="1283" width="6.42578125" customWidth="1"/>
    <col min="1284" max="1284" width="9.7109375" customWidth="1"/>
    <col min="1285" max="1288" width="10.7109375" customWidth="1"/>
    <col min="1289" max="1289" width="6.7109375" customWidth="1"/>
    <col min="1290" max="1290" width="8.7109375" customWidth="1"/>
    <col min="1291" max="1291" width="13" customWidth="1"/>
    <col min="1292" max="1292" width="19.85546875" customWidth="1"/>
    <col min="1293" max="1293" width="18.5703125" customWidth="1"/>
    <col min="1537" max="1537" width="6.7109375" customWidth="1"/>
    <col min="1538" max="1538" width="35.7109375" customWidth="1"/>
    <col min="1539" max="1539" width="6.42578125" customWidth="1"/>
    <col min="1540" max="1540" width="9.7109375" customWidth="1"/>
    <col min="1541" max="1544" width="10.7109375" customWidth="1"/>
    <col min="1545" max="1545" width="6.7109375" customWidth="1"/>
    <col min="1546" max="1546" width="8.7109375" customWidth="1"/>
    <col min="1547" max="1547" width="13" customWidth="1"/>
    <col min="1548" max="1548" width="19.85546875" customWidth="1"/>
    <col min="1549" max="1549" width="18.5703125" customWidth="1"/>
    <col min="1793" max="1793" width="6.7109375" customWidth="1"/>
    <col min="1794" max="1794" width="35.7109375" customWidth="1"/>
    <col min="1795" max="1795" width="6.42578125" customWidth="1"/>
    <col min="1796" max="1796" width="9.7109375" customWidth="1"/>
    <col min="1797" max="1800" width="10.7109375" customWidth="1"/>
    <col min="1801" max="1801" width="6.7109375" customWidth="1"/>
    <col min="1802" max="1802" width="8.7109375" customWidth="1"/>
    <col min="1803" max="1803" width="13" customWidth="1"/>
    <col min="1804" max="1804" width="19.85546875" customWidth="1"/>
    <col min="1805" max="1805" width="18.5703125" customWidth="1"/>
    <col min="2049" max="2049" width="6.7109375" customWidth="1"/>
    <col min="2050" max="2050" width="35.7109375" customWidth="1"/>
    <col min="2051" max="2051" width="6.42578125" customWidth="1"/>
    <col min="2052" max="2052" width="9.7109375" customWidth="1"/>
    <col min="2053" max="2056" width="10.7109375" customWidth="1"/>
    <col min="2057" max="2057" width="6.7109375" customWidth="1"/>
    <col min="2058" max="2058" width="8.7109375" customWidth="1"/>
    <col min="2059" max="2059" width="13" customWidth="1"/>
    <col min="2060" max="2060" width="19.85546875" customWidth="1"/>
    <col min="2061" max="2061" width="18.5703125" customWidth="1"/>
    <col min="2305" max="2305" width="6.7109375" customWidth="1"/>
    <col min="2306" max="2306" width="35.7109375" customWidth="1"/>
    <col min="2307" max="2307" width="6.42578125" customWidth="1"/>
    <col min="2308" max="2308" width="9.7109375" customWidth="1"/>
    <col min="2309" max="2312" width="10.7109375" customWidth="1"/>
    <col min="2313" max="2313" width="6.7109375" customWidth="1"/>
    <col min="2314" max="2314" width="8.7109375" customWidth="1"/>
    <col min="2315" max="2315" width="13" customWidth="1"/>
    <col min="2316" max="2316" width="19.85546875" customWidth="1"/>
    <col min="2317" max="2317" width="18.5703125" customWidth="1"/>
    <col min="2561" max="2561" width="6.7109375" customWidth="1"/>
    <col min="2562" max="2562" width="35.7109375" customWidth="1"/>
    <col min="2563" max="2563" width="6.42578125" customWidth="1"/>
    <col min="2564" max="2564" width="9.7109375" customWidth="1"/>
    <col min="2565" max="2568" width="10.7109375" customWidth="1"/>
    <col min="2569" max="2569" width="6.7109375" customWidth="1"/>
    <col min="2570" max="2570" width="8.7109375" customWidth="1"/>
    <col min="2571" max="2571" width="13" customWidth="1"/>
    <col min="2572" max="2572" width="19.85546875" customWidth="1"/>
    <col min="2573" max="2573" width="18.5703125" customWidth="1"/>
    <col min="2817" max="2817" width="6.7109375" customWidth="1"/>
    <col min="2818" max="2818" width="35.7109375" customWidth="1"/>
    <col min="2819" max="2819" width="6.42578125" customWidth="1"/>
    <col min="2820" max="2820" width="9.7109375" customWidth="1"/>
    <col min="2821" max="2824" width="10.7109375" customWidth="1"/>
    <col min="2825" max="2825" width="6.7109375" customWidth="1"/>
    <col min="2826" max="2826" width="8.7109375" customWidth="1"/>
    <col min="2827" max="2827" width="13" customWidth="1"/>
    <col min="2828" max="2828" width="19.85546875" customWidth="1"/>
    <col min="2829" max="2829" width="18.5703125" customWidth="1"/>
    <col min="3073" max="3073" width="6.7109375" customWidth="1"/>
    <col min="3074" max="3074" width="35.7109375" customWidth="1"/>
    <col min="3075" max="3075" width="6.42578125" customWidth="1"/>
    <col min="3076" max="3076" width="9.7109375" customWidth="1"/>
    <col min="3077" max="3080" width="10.7109375" customWidth="1"/>
    <col min="3081" max="3081" width="6.7109375" customWidth="1"/>
    <col min="3082" max="3082" width="8.7109375" customWidth="1"/>
    <col min="3083" max="3083" width="13" customWidth="1"/>
    <col min="3084" max="3084" width="19.85546875" customWidth="1"/>
    <col min="3085" max="3085" width="18.5703125" customWidth="1"/>
    <col min="3329" max="3329" width="6.7109375" customWidth="1"/>
    <col min="3330" max="3330" width="35.7109375" customWidth="1"/>
    <col min="3331" max="3331" width="6.42578125" customWidth="1"/>
    <col min="3332" max="3332" width="9.7109375" customWidth="1"/>
    <col min="3333" max="3336" width="10.7109375" customWidth="1"/>
    <col min="3337" max="3337" width="6.7109375" customWidth="1"/>
    <col min="3338" max="3338" width="8.7109375" customWidth="1"/>
    <col min="3339" max="3339" width="13" customWidth="1"/>
    <col min="3340" max="3340" width="19.85546875" customWidth="1"/>
    <col min="3341" max="3341" width="18.5703125" customWidth="1"/>
    <col min="3585" max="3585" width="6.7109375" customWidth="1"/>
    <col min="3586" max="3586" width="35.7109375" customWidth="1"/>
    <col min="3587" max="3587" width="6.42578125" customWidth="1"/>
    <col min="3588" max="3588" width="9.7109375" customWidth="1"/>
    <col min="3589" max="3592" width="10.7109375" customWidth="1"/>
    <col min="3593" max="3593" width="6.7109375" customWidth="1"/>
    <col min="3594" max="3594" width="8.7109375" customWidth="1"/>
    <col min="3595" max="3595" width="13" customWidth="1"/>
    <col min="3596" max="3596" width="19.85546875" customWidth="1"/>
    <col min="3597" max="3597" width="18.5703125" customWidth="1"/>
    <col min="3841" max="3841" width="6.7109375" customWidth="1"/>
    <col min="3842" max="3842" width="35.7109375" customWidth="1"/>
    <col min="3843" max="3843" width="6.42578125" customWidth="1"/>
    <col min="3844" max="3844" width="9.7109375" customWidth="1"/>
    <col min="3845" max="3848" width="10.7109375" customWidth="1"/>
    <col min="3849" max="3849" width="6.7109375" customWidth="1"/>
    <col min="3850" max="3850" width="8.7109375" customWidth="1"/>
    <col min="3851" max="3851" width="13" customWidth="1"/>
    <col min="3852" max="3852" width="19.85546875" customWidth="1"/>
    <col min="3853" max="3853" width="18.5703125" customWidth="1"/>
    <col min="4097" max="4097" width="6.7109375" customWidth="1"/>
    <col min="4098" max="4098" width="35.7109375" customWidth="1"/>
    <col min="4099" max="4099" width="6.42578125" customWidth="1"/>
    <col min="4100" max="4100" width="9.7109375" customWidth="1"/>
    <col min="4101" max="4104" width="10.7109375" customWidth="1"/>
    <col min="4105" max="4105" width="6.7109375" customWidth="1"/>
    <col min="4106" max="4106" width="8.7109375" customWidth="1"/>
    <col min="4107" max="4107" width="13" customWidth="1"/>
    <col min="4108" max="4108" width="19.85546875" customWidth="1"/>
    <col min="4109" max="4109" width="18.5703125" customWidth="1"/>
    <col min="4353" max="4353" width="6.7109375" customWidth="1"/>
    <col min="4354" max="4354" width="35.7109375" customWidth="1"/>
    <col min="4355" max="4355" width="6.42578125" customWidth="1"/>
    <col min="4356" max="4356" width="9.7109375" customWidth="1"/>
    <col min="4357" max="4360" width="10.7109375" customWidth="1"/>
    <col min="4361" max="4361" width="6.7109375" customWidth="1"/>
    <col min="4362" max="4362" width="8.7109375" customWidth="1"/>
    <col min="4363" max="4363" width="13" customWidth="1"/>
    <col min="4364" max="4364" width="19.85546875" customWidth="1"/>
    <col min="4365" max="4365" width="18.5703125" customWidth="1"/>
    <col min="4609" max="4609" width="6.7109375" customWidth="1"/>
    <col min="4610" max="4610" width="35.7109375" customWidth="1"/>
    <col min="4611" max="4611" width="6.42578125" customWidth="1"/>
    <col min="4612" max="4612" width="9.7109375" customWidth="1"/>
    <col min="4613" max="4616" width="10.7109375" customWidth="1"/>
    <col min="4617" max="4617" width="6.7109375" customWidth="1"/>
    <col min="4618" max="4618" width="8.7109375" customWidth="1"/>
    <col min="4619" max="4619" width="13" customWidth="1"/>
    <col min="4620" max="4620" width="19.85546875" customWidth="1"/>
    <col min="4621" max="4621" width="18.5703125" customWidth="1"/>
    <col min="4865" max="4865" width="6.7109375" customWidth="1"/>
    <col min="4866" max="4866" width="35.7109375" customWidth="1"/>
    <col min="4867" max="4867" width="6.42578125" customWidth="1"/>
    <col min="4868" max="4868" width="9.7109375" customWidth="1"/>
    <col min="4869" max="4872" width="10.7109375" customWidth="1"/>
    <col min="4873" max="4873" width="6.7109375" customWidth="1"/>
    <col min="4874" max="4874" width="8.7109375" customWidth="1"/>
    <col min="4875" max="4875" width="13" customWidth="1"/>
    <col min="4876" max="4876" width="19.85546875" customWidth="1"/>
    <col min="4877" max="4877" width="18.5703125" customWidth="1"/>
    <col min="5121" max="5121" width="6.7109375" customWidth="1"/>
    <col min="5122" max="5122" width="35.7109375" customWidth="1"/>
    <col min="5123" max="5123" width="6.42578125" customWidth="1"/>
    <col min="5124" max="5124" width="9.7109375" customWidth="1"/>
    <col min="5125" max="5128" width="10.7109375" customWidth="1"/>
    <col min="5129" max="5129" width="6.7109375" customWidth="1"/>
    <col min="5130" max="5130" width="8.7109375" customWidth="1"/>
    <col min="5131" max="5131" width="13" customWidth="1"/>
    <col min="5132" max="5132" width="19.85546875" customWidth="1"/>
    <col min="5133" max="5133" width="18.5703125" customWidth="1"/>
    <col min="5377" max="5377" width="6.7109375" customWidth="1"/>
    <col min="5378" max="5378" width="35.7109375" customWidth="1"/>
    <col min="5379" max="5379" width="6.42578125" customWidth="1"/>
    <col min="5380" max="5380" width="9.7109375" customWidth="1"/>
    <col min="5381" max="5384" width="10.7109375" customWidth="1"/>
    <col min="5385" max="5385" width="6.7109375" customWidth="1"/>
    <col min="5386" max="5386" width="8.7109375" customWidth="1"/>
    <col min="5387" max="5387" width="13" customWidth="1"/>
    <col min="5388" max="5388" width="19.85546875" customWidth="1"/>
    <col min="5389" max="5389" width="18.5703125" customWidth="1"/>
    <col min="5633" max="5633" width="6.7109375" customWidth="1"/>
    <col min="5634" max="5634" width="35.7109375" customWidth="1"/>
    <col min="5635" max="5635" width="6.42578125" customWidth="1"/>
    <col min="5636" max="5636" width="9.7109375" customWidth="1"/>
    <col min="5637" max="5640" width="10.7109375" customWidth="1"/>
    <col min="5641" max="5641" width="6.7109375" customWidth="1"/>
    <col min="5642" max="5642" width="8.7109375" customWidth="1"/>
    <col min="5643" max="5643" width="13" customWidth="1"/>
    <col min="5644" max="5644" width="19.85546875" customWidth="1"/>
    <col min="5645" max="5645" width="18.5703125" customWidth="1"/>
    <col min="5889" max="5889" width="6.7109375" customWidth="1"/>
    <col min="5890" max="5890" width="35.7109375" customWidth="1"/>
    <col min="5891" max="5891" width="6.42578125" customWidth="1"/>
    <col min="5892" max="5892" width="9.7109375" customWidth="1"/>
    <col min="5893" max="5896" width="10.7109375" customWidth="1"/>
    <col min="5897" max="5897" width="6.7109375" customWidth="1"/>
    <col min="5898" max="5898" width="8.7109375" customWidth="1"/>
    <col min="5899" max="5899" width="13" customWidth="1"/>
    <col min="5900" max="5900" width="19.85546875" customWidth="1"/>
    <col min="5901" max="5901" width="18.5703125" customWidth="1"/>
    <col min="6145" max="6145" width="6.7109375" customWidth="1"/>
    <col min="6146" max="6146" width="35.7109375" customWidth="1"/>
    <col min="6147" max="6147" width="6.42578125" customWidth="1"/>
    <col min="6148" max="6148" width="9.7109375" customWidth="1"/>
    <col min="6149" max="6152" width="10.7109375" customWidth="1"/>
    <col min="6153" max="6153" width="6.7109375" customWidth="1"/>
    <col min="6154" max="6154" width="8.7109375" customWidth="1"/>
    <col min="6155" max="6155" width="13" customWidth="1"/>
    <col min="6156" max="6156" width="19.85546875" customWidth="1"/>
    <col min="6157" max="6157" width="18.5703125" customWidth="1"/>
    <col min="6401" max="6401" width="6.7109375" customWidth="1"/>
    <col min="6402" max="6402" width="35.7109375" customWidth="1"/>
    <col min="6403" max="6403" width="6.42578125" customWidth="1"/>
    <col min="6404" max="6404" width="9.7109375" customWidth="1"/>
    <col min="6405" max="6408" width="10.7109375" customWidth="1"/>
    <col min="6409" max="6409" width="6.7109375" customWidth="1"/>
    <col min="6410" max="6410" width="8.7109375" customWidth="1"/>
    <col min="6411" max="6411" width="13" customWidth="1"/>
    <col min="6412" max="6412" width="19.85546875" customWidth="1"/>
    <col min="6413" max="6413" width="18.5703125" customWidth="1"/>
    <col min="6657" max="6657" width="6.7109375" customWidth="1"/>
    <col min="6658" max="6658" width="35.7109375" customWidth="1"/>
    <col min="6659" max="6659" width="6.42578125" customWidth="1"/>
    <col min="6660" max="6660" width="9.7109375" customWidth="1"/>
    <col min="6661" max="6664" width="10.7109375" customWidth="1"/>
    <col min="6665" max="6665" width="6.7109375" customWidth="1"/>
    <col min="6666" max="6666" width="8.7109375" customWidth="1"/>
    <col min="6667" max="6667" width="13" customWidth="1"/>
    <col min="6668" max="6668" width="19.85546875" customWidth="1"/>
    <col min="6669" max="6669" width="18.5703125" customWidth="1"/>
    <col min="6913" max="6913" width="6.7109375" customWidth="1"/>
    <col min="6914" max="6914" width="35.7109375" customWidth="1"/>
    <col min="6915" max="6915" width="6.42578125" customWidth="1"/>
    <col min="6916" max="6916" width="9.7109375" customWidth="1"/>
    <col min="6917" max="6920" width="10.7109375" customWidth="1"/>
    <col min="6921" max="6921" width="6.7109375" customWidth="1"/>
    <col min="6922" max="6922" width="8.7109375" customWidth="1"/>
    <col min="6923" max="6923" width="13" customWidth="1"/>
    <col min="6924" max="6924" width="19.85546875" customWidth="1"/>
    <col min="6925" max="6925" width="18.5703125" customWidth="1"/>
    <col min="7169" max="7169" width="6.7109375" customWidth="1"/>
    <col min="7170" max="7170" width="35.7109375" customWidth="1"/>
    <col min="7171" max="7171" width="6.42578125" customWidth="1"/>
    <col min="7172" max="7172" width="9.7109375" customWidth="1"/>
    <col min="7173" max="7176" width="10.7109375" customWidth="1"/>
    <col min="7177" max="7177" width="6.7109375" customWidth="1"/>
    <col min="7178" max="7178" width="8.7109375" customWidth="1"/>
    <col min="7179" max="7179" width="13" customWidth="1"/>
    <col min="7180" max="7180" width="19.85546875" customWidth="1"/>
    <col min="7181" max="7181" width="18.5703125" customWidth="1"/>
    <col min="7425" max="7425" width="6.7109375" customWidth="1"/>
    <col min="7426" max="7426" width="35.7109375" customWidth="1"/>
    <col min="7427" max="7427" width="6.42578125" customWidth="1"/>
    <col min="7428" max="7428" width="9.7109375" customWidth="1"/>
    <col min="7429" max="7432" width="10.7109375" customWidth="1"/>
    <col min="7433" max="7433" width="6.7109375" customWidth="1"/>
    <col min="7434" max="7434" width="8.7109375" customWidth="1"/>
    <col min="7435" max="7435" width="13" customWidth="1"/>
    <col min="7436" max="7436" width="19.85546875" customWidth="1"/>
    <col min="7437" max="7437" width="18.5703125" customWidth="1"/>
    <col min="7681" max="7681" width="6.7109375" customWidth="1"/>
    <col min="7682" max="7682" width="35.7109375" customWidth="1"/>
    <col min="7683" max="7683" width="6.42578125" customWidth="1"/>
    <col min="7684" max="7684" width="9.7109375" customWidth="1"/>
    <col min="7685" max="7688" width="10.7109375" customWidth="1"/>
    <col min="7689" max="7689" width="6.7109375" customWidth="1"/>
    <col min="7690" max="7690" width="8.7109375" customWidth="1"/>
    <col min="7691" max="7691" width="13" customWidth="1"/>
    <col min="7692" max="7692" width="19.85546875" customWidth="1"/>
    <col min="7693" max="7693" width="18.5703125" customWidth="1"/>
    <col min="7937" max="7937" width="6.7109375" customWidth="1"/>
    <col min="7938" max="7938" width="35.7109375" customWidth="1"/>
    <col min="7939" max="7939" width="6.42578125" customWidth="1"/>
    <col min="7940" max="7940" width="9.7109375" customWidth="1"/>
    <col min="7941" max="7944" width="10.7109375" customWidth="1"/>
    <col min="7945" max="7945" width="6.7109375" customWidth="1"/>
    <col min="7946" max="7946" width="8.7109375" customWidth="1"/>
    <col min="7947" max="7947" width="13" customWidth="1"/>
    <col min="7948" max="7948" width="19.85546875" customWidth="1"/>
    <col min="7949" max="7949" width="18.5703125" customWidth="1"/>
    <col min="8193" max="8193" width="6.7109375" customWidth="1"/>
    <col min="8194" max="8194" width="35.7109375" customWidth="1"/>
    <col min="8195" max="8195" width="6.42578125" customWidth="1"/>
    <col min="8196" max="8196" width="9.7109375" customWidth="1"/>
    <col min="8197" max="8200" width="10.7109375" customWidth="1"/>
    <col min="8201" max="8201" width="6.7109375" customWidth="1"/>
    <col min="8202" max="8202" width="8.7109375" customWidth="1"/>
    <col min="8203" max="8203" width="13" customWidth="1"/>
    <col min="8204" max="8204" width="19.85546875" customWidth="1"/>
    <col min="8205" max="8205" width="18.5703125" customWidth="1"/>
    <col min="8449" max="8449" width="6.7109375" customWidth="1"/>
    <col min="8450" max="8450" width="35.7109375" customWidth="1"/>
    <col min="8451" max="8451" width="6.42578125" customWidth="1"/>
    <col min="8452" max="8452" width="9.7109375" customWidth="1"/>
    <col min="8453" max="8456" width="10.7109375" customWidth="1"/>
    <col min="8457" max="8457" width="6.7109375" customWidth="1"/>
    <col min="8458" max="8458" width="8.7109375" customWidth="1"/>
    <col min="8459" max="8459" width="13" customWidth="1"/>
    <col min="8460" max="8460" width="19.85546875" customWidth="1"/>
    <col min="8461" max="8461" width="18.5703125" customWidth="1"/>
    <col min="8705" max="8705" width="6.7109375" customWidth="1"/>
    <col min="8706" max="8706" width="35.7109375" customWidth="1"/>
    <col min="8707" max="8707" width="6.42578125" customWidth="1"/>
    <col min="8708" max="8708" width="9.7109375" customWidth="1"/>
    <col min="8709" max="8712" width="10.7109375" customWidth="1"/>
    <col min="8713" max="8713" width="6.7109375" customWidth="1"/>
    <col min="8714" max="8714" width="8.7109375" customWidth="1"/>
    <col min="8715" max="8715" width="13" customWidth="1"/>
    <col min="8716" max="8716" width="19.85546875" customWidth="1"/>
    <col min="8717" max="8717" width="18.5703125" customWidth="1"/>
    <col min="8961" max="8961" width="6.7109375" customWidth="1"/>
    <col min="8962" max="8962" width="35.7109375" customWidth="1"/>
    <col min="8963" max="8963" width="6.42578125" customWidth="1"/>
    <col min="8964" max="8964" width="9.7109375" customWidth="1"/>
    <col min="8965" max="8968" width="10.7109375" customWidth="1"/>
    <col min="8969" max="8969" width="6.7109375" customWidth="1"/>
    <col min="8970" max="8970" width="8.7109375" customWidth="1"/>
    <col min="8971" max="8971" width="13" customWidth="1"/>
    <col min="8972" max="8972" width="19.85546875" customWidth="1"/>
    <col min="8973" max="8973" width="18.5703125" customWidth="1"/>
    <col min="9217" max="9217" width="6.7109375" customWidth="1"/>
    <col min="9218" max="9218" width="35.7109375" customWidth="1"/>
    <col min="9219" max="9219" width="6.42578125" customWidth="1"/>
    <col min="9220" max="9220" width="9.7109375" customWidth="1"/>
    <col min="9221" max="9224" width="10.7109375" customWidth="1"/>
    <col min="9225" max="9225" width="6.7109375" customWidth="1"/>
    <col min="9226" max="9226" width="8.7109375" customWidth="1"/>
    <col min="9227" max="9227" width="13" customWidth="1"/>
    <col min="9228" max="9228" width="19.85546875" customWidth="1"/>
    <col min="9229" max="9229" width="18.5703125" customWidth="1"/>
    <col min="9473" max="9473" width="6.7109375" customWidth="1"/>
    <col min="9474" max="9474" width="35.7109375" customWidth="1"/>
    <col min="9475" max="9475" width="6.42578125" customWidth="1"/>
    <col min="9476" max="9476" width="9.7109375" customWidth="1"/>
    <col min="9477" max="9480" width="10.7109375" customWidth="1"/>
    <col min="9481" max="9481" width="6.7109375" customWidth="1"/>
    <col min="9482" max="9482" width="8.7109375" customWidth="1"/>
    <col min="9483" max="9483" width="13" customWidth="1"/>
    <col min="9484" max="9484" width="19.85546875" customWidth="1"/>
    <col min="9485" max="9485" width="18.5703125" customWidth="1"/>
    <col min="9729" max="9729" width="6.7109375" customWidth="1"/>
    <col min="9730" max="9730" width="35.7109375" customWidth="1"/>
    <col min="9731" max="9731" width="6.42578125" customWidth="1"/>
    <col min="9732" max="9732" width="9.7109375" customWidth="1"/>
    <col min="9733" max="9736" width="10.7109375" customWidth="1"/>
    <col min="9737" max="9737" width="6.7109375" customWidth="1"/>
    <col min="9738" max="9738" width="8.7109375" customWidth="1"/>
    <col min="9739" max="9739" width="13" customWidth="1"/>
    <col min="9740" max="9740" width="19.85546875" customWidth="1"/>
    <col min="9741" max="9741" width="18.5703125" customWidth="1"/>
    <col min="9985" max="9985" width="6.7109375" customWidth="1"/>
    <col min="9986" max="9986" width="35.7109375" customWidth="1"/>
    <col min="9987" max="9987" width="6.42578125" customWidth="1"/>
    <col min="9988" max="9988" width="9.7109375" customWidth="1"/>
    <col min="9989" max="9992" width="10.7109375" customWidth="1"/>
    <col min="9993" max="9993" width="6.7109375" customWidth="1"/>
    <col min="9994" max="9994" width="8.7109375" customWidth="1"/>
    <col min="9995" max="9995" width="13" customWidth="1"/>
    <col min="9996" max="9996" width="19.85546875" customWidth="1"/>
    <col min="9997" max="9997" width="18.5703125" customWidth="1"/>
    <col min="10241" max="10241" width="6.7109375" customWidth="1"/>
    <col min="10242" max="10242" width="35.7109375" customWidth="1"/>
    <col min="10243" max="10243" width="6.42578125" customWidth="1"/>
    <col min="10244" max="10244" width="9.7109375" customWidth="1"/>
    <col min="10245" max="10248" width="10.7109375" customWidth="1"/>
    <col min="10249" max="10249" width="6.7109375" customWidth="1"/>
    <col min="10250" max="10250" width="8.7109375" customWidth="1"/>
    <col min="10251" max="10251" width="13" customWidth="1"/>
    <col min="10252" max="10252" width="19.85546875" customWidth="1"/>
    <col min="10253" max="10253" width="18.5703125" customWidth="1"/>
    <col min="10497" max="10497" width="6.7109375" customWidth="1"/>
    <col min="10498" max="10498" width="35.7109375" customWidth="1"/>
    <col min="10499" max="10499" width="6.42578125" customWidth="1"/>
    <col min="10500" max="10500" width="9.7109375" customWidth="1"/>
    <col min="10501" max="10504" width="10.7109375" customWidth="1"/>
    <col min="10505" max="10505" width="6.7109375" customWidth="1"/>
    <col min="10506" max="10506" width="8.7109375" customWidth="1"/>
    <col min="10507" max="10507" width="13" customWidth="1"/>
    <col min="10508" max="10508" width="19.85546875" customWidth="1"/>
    <col min="10509" max="10509" width="18.5703125" customWidth="1"/>
    <col min="10753" max="10753" width="6.7109375" customWidth="1"/>
    <col min="10754" max="10754" width="35.7109375" customWidth="1"/>
    <col min="10755" max="10755" width="6.42578125" customWidth="1"/>
    <col min="10756" max="10756" width="9.7109375" customWidth="1"/>
    <col min="10757" max="10760" width="10.7109375" customWidth="1"/>
    <col min="10761" max="10761" width="6.7109375" customWidth="1"/>
    <col min="10762" max="10762" width="8.7109375" customWidth="1"/>
    <col min="10763" max="10763" width="13" customWidth="1"/>
    <col min="10764" max="10764" width="19.85546875" customWidth="1"/>
    <col min="10765" max="10765" width="18.5703125" customWidth="1"/>
    <col min="11009" max="11009" width="6.7109375" customWidth="1"/>
    <col min="11010" max="11010" width="35.7109375" customWidth="1"/>
    <col min="11011" max="11011" width="6.42578125" customWidth="1"/>
    <col min="11012" max="11012" width="9.7109375" customWidth="1"/>
    <col min="11013" max="11016" width="10.7109375" customWidth="1"/>
    <col min="11017" max="11017" width="6.7109375" customWidth="1"/>
    <col min="11018" max="11018" width="8.7109375" customWidth="1"/>
    <col min="11019" max="11019" width="13" customWidth="1"/>
    <col min="11020" max="11020" width="19.85546875" customWidth="1"/>
    <col min="11021" max="11021" width="18.5703125" customWidth="1"/>
    <col min="11265" max="11265" width="6.7109375" customWidth="1"/>
    <col min="11266" max="11266" width="35.7109375" customWidth="1"/>
    <col min="11267" max="11267" width="6.42578125" customWidth="1"/>
    <col min="11268" max="11268" width="9.7109375" customWidth="1"/>
    <col min="11269" max="11272" width="10.7109375" customWidth="1"/>
    <col min="11273" max="11273" width="6.7109375" customWidth="1"/>
    <col min="11274" max="11274" width="8.7109375" customWidth="1"/>
    <col min="11275" max="11275" width="13" customWidth="1"/>
    <col min="11276" max="11276" width="19.85546875" customWidth="1"/>
    <col min="11277" max="11277" width="18.5703125" customWidth="1"/>
    <col min="11521" max="11521" width="6.7109375" customWidth="1"/>
    <col min="11522" max="11522" width="35.7109375" customWidth="1"/>
    <col min="11523" max="11523" width="6.42578125" customWidth="1"/>
    <col min="11524" max="11524" width="9.7109375" customWidth="1"/>
    <col min="11525" max="11528" width="10.7109375" customWidth="1"/>
    <col min="11529" max="11529" width="6.7109375" customWidth="1"/>
    <col min="11530" max="11530" width="8.7109375" customWidth="1"/>
    <col min="11531" max="11531" width="13" customWidth="1"/>
    <col min="11532" max="11532" width="19.85546875" customWidth="1"/>
    <col min="11533" max="11533" width="18.5703125" customWidth="1"/>
    <col min="11777" max="11777" width="6.7109375" customWidth="1"/>
    <col min="11778" max="11778" width="35.7109375" customWidth="1"/>
    <col min="11779" max="11779" width="6.42578125" customWidth="1"/>
    <col min="11780" max="11780" width="9.7109375" customWidth="1"/>
    <col min="11781" max="11784" width="10.7109375" customWidth="1"/>
    <col min="11785" max="11785" width="6.7109375" customWidth="1"/>
    <col min="11786" max="11786" width="8.7109375" customWidth="1"/>
    <col min="11787" max="11787" width="13" customWidth="1"/>
    <col min="11788" max="11788" width="19.85546875" customWidth="1"/>
    <col min="11789" max="11789" width="18.5703125" customWidth="1"/>
    <col min="12033" max="12033" width="6.7109375" customWidth="1"/>
    <col min="12034" max="12034" width="35.7109375" customWidth="1"/>
    <col min="12035" max="12035" width="6.42578125" customWidth="1"/>
    <col min="12036" max="12036" width="9.7109375" customWidth="1"/>
    <col min="12037" max="12040" width="10.7109375" customWidth="1"/>
    <col min="12041" max="12041" width="6.7109375" customWidth="1"/>
    <col min="12042" max="12042" width="8.7109375" customWidth="1"/>
    <col min="12043" max="12043" width="13" customWidth="1"/>
    <col min="12044" max="12044" width="19.85546875" customWidth="1"/>
    <col min="12045" max="12045" width="18.5703125" customWidth="1"/>
    <col min="12289" max="12289" width="6.7109375" customWidth="1"/>
    <col min="12290" max="12290" width="35.7109375" customWidth="1"/>
    <col min="12291" max="12291" width="6.42578125" customWidth="1"/>
    <col min="12292" max="12292" width="9.7109375" customWidth="1"/>
    <col min="12293" max="12296" width="10.7109375" customWidth="1"/>
    <col min="12297" max="12297" width="6.7109375" customWidth="1"/>
    <col min="12298" max="12298" width="8.7109375" customWidth="1"/>
    <col min="12299" max="12299" width="13" customWidth="1"/>
    <col min="12300" max="12300" width="19.85546875" customWidth="1"/>
    <col min="12301" max="12301" width="18.5703125" customWidth="1"/>
    <col min="12545" max="12545" width="6.7109375" customWidth="1"/>
    <col min="12546" max="12546" width="35.7109375" customWidth="1"/>
    <col min="12547" max="12547" width="6.42578125" customWidth="1"/>
    <col min="12548" max="12548" width="9.7109375" customWidth="1"/>
    <col min="12549" max="12552" width="10.7109375" customWidth="1"/>
    <col min="12553" max="12553" width="6.7109375" customWidth="1"/>
    <col min="12554" max="12554" width="8.7109375" customWidth="1"/>
    <col min="12555" max="12555" width="13" customWidth="1"/>
    <col min="12556" max="12556" width="19.85546875" customWidth="1"/>
    <col min="12557" max="12557" width="18.5703125" customWidth="1"/>
    <col min="12801" max="12801" width="6.7109375" customWidth="1"/>
    <col min="12802" max="12802" width="35.7109375" customWidth="1"/>
    <col min="12803" max="12803" width="6.42578125" customWidth="1"/>
    <col min="12804" max="12804" width="9.7109375" customWidth="1"/>
    <col min="12805" max="12808" width="10.7109375" customWidth="1"/>
    <col min="12809" max="12809" width="6.7109375" customWidth="1"/>
    <col min="12810" max="12810" width="8.7109375" customWidth="1"/>
    <col min="12811" max="12811" width="13" customWidth="1"/>
    <col min="12812" max="12812" width="19.85546875" customWidth="1"/>
    <col min="12813" max="12813" width="18.5703125" customWidth="1"/>
    <col min="13057" max="13057" width="6.7109375" customWidth="1"/>
    <col min="13058" max="13058" width="35.7109375" customWidth="1"/>
    <col min="13059" max="13059" width="6.42578125" customWidth="1"/>
    <col min="13060" max="13060" width="9.7109375" customWidth="1"/>
    <col min="13061" max="13064" width="10.7109375" customWidth="1"/>
    <col min="13065" max="13065" width="6.7109375" customWidth="1"/>
    <col min="13066" max="13066" width="8.7109375" customWidth="1"/>
    <col min="13067" max="13067" width="13" customWidth="1"/>
    <col min="13068" max="13068" width="19.85546875" customWidth="1"/>
    <col min="13069" max="13069" width="18.5703125" customWidth="1"/>
    <col min="13313" max="13313" width="6.7109375" customWidth="1"/>
    <col min="13314" max="13314" width="35.7109375" customWidth="1"/>
    <col min="13315" max="13315" width="6.42578125" customWidth="1"/>
    <col min="13316" max="13316" width="9.7109375" customWidth="1"/>
    <col min="13317" max="13320" width="10.7109375" customWidth="1"/>
    <col min="13321" max="13321" width="6.7109375" customWidth="1"/>
    <col min="13322" max="13322" width="8.7109375" customWidth="1"/>
    <col min="13323" max="13323" width="13" customWidth="1"/>
    <col min="13324" max="13324" width="19.85546875" customWidth="1"/>
    <col min="13325" max="13325" width="18.5703125" customWidth="1"/>
    <col min="13569" max="13569" width="6.7109375" customWidth="1"/>
    <col min="13570" max="13570" width="35.7109375" customWidth="1"/>
    <col min="13571" max="13571" width="6.42578125" customWidth="1"/>
    <col min="13572" max="13572" width="9.7109375" customWidth="1"/>
    <col min="13573" max="13576" width="10.7109375" customWidth="1"/>
    <col min="13577" max="13577" width="6.7109375" customWidth="1"/>
    <col min="13578" max="13578" width="8.7109375" customWidth="1"/>
    <col min="13579" max="13579" width="13" customWidth="1"/>
    <col min="13580" max="13580" width="19.85546875" customWidth="1"/>
    <col min="13581" max="13581" width="18.5703125" customWidth="1"/>
    <col min="13825" max="13825" width="6.7109375" customWidth="1"/>
    <col min="13826" max="13826" width="35.7109375" customWidth="1"/>
    <col min="13827" max="13827" width="6.42578125" customWidth="1"/>
    <col min="13828" max="13828" width="9.7109375" customWidth="1"/>
    <col min="13829" max="13832" width="10.7109375" customWidth="1"/>
    <col min="13833" max="13833" width="6.7109375" customWidth="1"/>
    <col min="13834" max="13834" width="8.7109375" customWidth="1"/>
    <col min="13835" max="13835" width="13" customWidth="1"/>
    <col min="13836" max="13836" width="19.85546875" customWidth="1"/>
    <col min="13837" max="13837" width="18.5703125" customWidth="1"/>
    <col min="14081" max="14081" width="6.7109375" customWidth="1"/>
    <col min="14082" max="14082" width="35.7109375" customWidth="1"/>
    <col min="14083" max="14083" width="6.42578125" customWidth="1"/>
    <col min="14084" max="14084" width="9.7109375" customWidth="1"/>
    <col min="14085" max="14088" width="10.7109375" customWidth="1"/>
    <col min="14089" max="14089" width="6.7109375" customWidth="1"/>
    <col min="14090" max="14090" width="8.7109375" customWidth="1"/>
    <col min="14091" max="14091" width="13" customWidth="1"/>
    <col min="14092" max="14092" width="19.85546875" customWidth="1"/>
    <col min="14093" max="14093" width="18.5703125" customWidth="1"/>
    <col min="14337" max="14337" width="6.7109375" customWidth="1"/>
    <col min="14338" max="14338" width="35.7109375" customWidth="1"/>
    <col min="14339" max="14339" width="6.42578125" customWidth="1"/>
    <col min="14340" max="14340" width="9.7109375" customWidth="1"/>
    <col min="14341" max="14344" width="10.7109375" customWidth="1"/>
    <col min="14345" max="14345" width="6.7109375" customWidth="1"/>
    <col min="14346" max="14346" width="8.7109375" customWidth="1"/>
    <col min="14347" max="14347" width="13" customWidth="1"/>
    <col min="14348" max="14348" width="19.85546875" customWidth="1"/>
    <col min="14349" max="14349" width="18.5703125" customWidth="1"/>
    <col min="14593" max="14593" width="6.7109375" customWidth="1"/>
    <col min="14594" max="14594" width="35.7109375" customWidth="1"/>
    <col min="14595" max="14595" width="6.42578125" customWidth="1"/>
    <col min="14596" max="14596" width="9.7109375" customWidth="1"/>
    <col min="14597" max="14600" width="10.7109375" customWidth="1"/>
    <col min="14601" max="14601" width="6.7109375" customWidth="1"/>
    <col min="14602" max="14602" width="8.7109375" customWidth="1"/>
    <col min="14603" max="14603" width="13" customWidth="1"/>
    <col min="14604" max="14604" width="19.85546875" customWidth="1"/>
    <col min="14605" max="14605" width="18.5703125" customWidth="1"/>
    <col min="14849" max="14849" width="6.7109375" customWidth="1"/>
    <col min="14850" max="14850" width="35.7109375" customWidth="1"/>
    <col min="14851" max="14851" width="6.42578125" customWidth="1"/>
    <col min="14852" max="14852" width="9.7109375" customWidth="1"/>
    <col min="14853" max="14856" width="10.7109375" customWidth="1"/>
    <col min="14857" max="14857" width="6.7109375" customWidth="1"/>
    <col min="14858" max="14858" width="8.7109375" customWidth="1"/>
    <col min="14859" max="14859" width="13" customWidth="1"/>
    <col min="14860" max="14860" width="19.85546875" customWidth="1"/>
    <col min="14861" max="14861" width="18.5703125" customWidth="1"/>
    <col min="15105" max="15105" width="6.7109375" customWidth="1"/>
    <col min="15106" max="15106" width="35.7109375" customWidth="1"/>
    <col min="15107" max="15107" width="6.42578125" customWidth="1"/>
    <col min="15108" max="15108" width="9.7109375" customWidth="1"/>
    <col min="15109" max="15112" width="10.7109375" customWidth="1"/>
    <col min="15113" max="15113" width="6.7109375" customWidth="1"/>
    <col min="15114" max="15114" width="8.7109375" customWidth="1"/>
    <col min="15115" max="15115" width="13" customWidth="1"/>
    <col min="15116" max="15116" width="19.85546875" customWidth="1"/>
    <col min="15117" max="15117" width="18.5703125" customWidth="1"/>
    <col min="15361" max="15361" width="6.7109375" customWidth="1"/>
    <col min="15362" max="15362" width="35.7109375" customWidth="1"/>
    <col min="15363" max="15363" width="6.42578125" customWidth="1"/>
    <col min="15364" max="15364" width="9.7109375" customWidth="1"/>
    <col min="15365" max="15368" width="10.7109375" customWidth="1"/>
    <col min="15369" max="15369" width="6.7109375" customWidth="1"/>
    <col min="15370" max="15370" width="8.7109375" customWidth="1"/>
    <col min="15371" max="15371" width="13" customWidth="1"/>
    <col min="15372" max="15372" width="19.85546875" customWidth="1"/>
    <col min="15373" max="15373" width="18.5703125" customWidth="1"/>
    <col min="15617" max="15617" width="6.7109375" customWidth="1"/>
    <col min="15618" max="15618" width="35.7109375" customWidth="1"/>
    <col min="15619" max="15619" width="6.42578125" customWidth="1"/>
    <col min="15620" max="15620" width="9.7109375" customWidth="1"/>
    <col min="15621" max="15624" width="10.7109375" customWidth="1"/>
    <col min="15625" max="15625" width="6.7109375" customWidth="1"/>
    <col min="15626" max="15626" width="8.7109375" customWidth="1"/>
    <col min="15627" max="15627" width="13" customWidth="1"/>
    <col min="15628" max="15628" width="19.85546875" customWidth="1"/>
    <col min="15629" max="15629" width="18.5703125" customWidth="1"/>
    <col min="15873" max="15873" width="6.7109375" customWidth="1"/>
    <col min="15874" max="15874" width="35.7109375" customWidth="1"/>
    <col min="15875" max="15875" width="6.42578125" customWidth="1"/>
    <col min="15876" max="15876" width="9.7109375" customWidth="1"/>
    <col min="15877" max="15880" width="10.7109375" customWidth="1"/>
    <col min="15881" max="15881" width="6.7109375" customWidth="1"/>
    <col min="15882" max="15882" width="8.7109375" customWidth="1"/>
    <col min="15883" max="15883" width="13" customWidth="1"/>
    <col min="15884" max="15884" width="19.85546875" customWidth="1"/>
    <col min="15885" max="15885" width="18.5703125" customWidth="1"/>
    <col min="16129" max="16129" width="6.7109375" customWidth="1"/>
    <col min="16130" max="16130" width="35.7109375" customWidth="1"/>
    <col min="16131" max="16131" width="6.42578125" customWidth="1"/>
    <col min="16132" max="16132" width="9.7109375" customWidth="1"/>
    <col min="16133" max="16136" width="10.7109375" customWidth="1"/>
    <col min="16137" max="16137" width="6.7109375" customWidth="1"/>
    <col min="16138" max="16138" width="8.7109375" customWidth="1"/>
    <col min="16139" max="16139" width="13" customWidth="1"/>
    <col min="16140" max="16140" width="19.85546875" customWidth="1"/>
    <col min="16141" max="16141" width="18.5703125" customWidth="1"/>
  </cols>
  <sheetData>
    <row r="6" spans="1:12" ht="81.75" customHeight="1">
      <c r="A6" s="729" t="s">
        <v>855</v>
      </c>
      <c r="B6" s="730"/>
      <c r="C6" s="730"/>
      <c r="D6" s="730"/>
      <c r="E6" s="730"/>
      <c r="F6" s="730"/>
      <c r="G6" s="730"/>
      <c r="H6" s="730"/>
      <c r="I6" s="730"/>
      <c r="J6" s="731"/>
    </row>
    <row r="7" spans="1:12" ht="24.95" customHeight="1">
      <c r="A7" s="732" t="s">
        <v>0</v>
      </c>
      <c r="B7" s="733"/>
      <c r="C7" s="733"/>
      <c r="D7" s="733"/>
      <c r="E7" s="733" t="s">
        <v>1</v>
      </c>
      <c r="F7" s="733"/>
      <c r="G7" s="733"/>
      <c r="H7" s="734" t="s">
        <v>2</v>
      </c>
      <c r="I7" s="733"/>
      <c r="J7" s="735"/>
    </row>
    <row r="8" spans="1:12" ht="21" customHeight="1">
      <c r="A8" s="736" t="s">
        <v>3</v>
      </c>
      <c r="B8" s="736"/>
      <c r="C8" s="737"/>
      <c r="D8" s="734" t="s">
        <v>4</v>
      </c>
      <c r="E8" s="733"/>
      <c r="F8" s="733"/>
      <c r="G8" s="733"/>
      <c r="H8" s="738" t="s">
        <v>330</v>
      </c>
      <c r="I8" s="739"/>
      <c r="J8" s="740"/>
    </row>
    <row r="9" spans="1:12" ht="30" customHeight="1" thickBot="1">
      <c r="A9" s="726" t="s">
        <v>756</v>
      </c>
      <c r="B9" s="726"/>
      <c r="C9" s="727" t="s">
        <v>854</v>
      </c>
      <c r="D9" s="726"/>
      <c r="E9" s="726"/>
      <c r="F9" s="726"/>
      <c r="G9" s="728"/>
      <c r="H9" s="720">
        <f>F118</f>
        <v>110184.92817662199</v>
      </c>
      <c r="I9" s="721"/>
      <c r="J9" s="722"/>
      <c r="K9" s="1"/>
      <c r="L9" s="2"/>
    </row>
    <row r="10" spans="1:12" ht="42" customHeight="1" thickTop="1" thickBot="1">
      <c r="A10" s="723" t="s">
        <v>5</v>
      </c>
      <c r="B10" s="725" t="s">
        <v>6</v>
      </c>
      <c r="C10" s="725" t="s">
        <v>7</v>
      </c>
      <c r="D10" s="725" t="s">
        <v>8</v>
      </c>
      <c r="E10" s="725" t="s">
        <v>9</v>
      </c>
      <c r="F10" s="725"/>
      <c r="G10" s="725" t="s">
        <v>831</v>
      </c>
      <c r="H10" s="725"/>
      <c r="I10" s="3" t="s">
        <v>10</v>
      </c>
      <c r="J10" s="725" t="s">
        <v>11</v>
      </c>
      <c r="L10" s="2"/>
    </row>
    <row r="11" spans="1:12" ht="27.95" customHeight="1" thickTop="1" thickBot="1">
      <c r="A11" s="724"/>
      <c r="B11" s="725"/>
      <c r="C11" s="725"/>
      <c r="D11" s="725"/>
      <c r="E11" s="3" t="s">
        <v>245</v>
      </c>
      <c r="F11" s="3" t="s">
        <v>12</v>
      </c>
      <c r="G11" s="3" t="s">
        <v>13</v>
      </c>
      <c r="H11" s="142" t="s">
        <v>244</v>
      </c>
      <c r="I11" s="4">
        <v>0.28999999999999998</v>
      </c>
      <c r="J11" s="725"/>
    </row>
    <row r="12" spans="1:12" ht="20.100000000000001" customHeight="1" thickTop="1" thickBot="1">
      <c r="A12" s="5" t="s">
        <v>14</v>
      </c>
      <c r="B12" s="6" t="s">
        <v>15</v>
      </c>
      <c r="C12" s="711" t="s">
        <v>16</v>
      </c>
      <c r="D12" s="712"/>
      <c r="E12" s="713"/>
      <c r="F12" s="7">
        <f>SUM(F13,F18,F20,F22,F24,F38,F41)</f>
        <v>68844.574340079998</v>
      </c>
      <c r="G12" s="714"/>
      <c r="H12" s="715"/>
      <c r="I12" s="716"/>
      <c r="J12" s="8"/>
    </row>
    <row r="13" spans="1:12" ht="20.100000000000001" customHeight="1" thickTop="1">
      <c r="A13" s="5" t="s">
        <v>17</v>
      </c>
      <c r="B13" s="9" t="s">
        <v>292</v>
      </c>
      <c r="C13" s="717"/>
      <c r="D13" s="718"/>
      <c r="E13" s="719"/>
      <c r="F13" s="10">
        <f>SUM(F14:F17)</f>
        <v>7127.7263195999994</v>
      </c>
      <c r="G13" s="717"/>
      <c r="H13" s="718"/>
      <c r="I13" s="719"/>
      <c r="J13" s="11">
        <f>F13/F118%</f>
        <v>6.4688759502339028</v>
      </c>
    </row>
    <row r="14" spans="1:12" ht="38.25">
      <c r="A14" s="12" t="s">
        <v>18</v>
      </c>
      <c r="B14" s="13" t="s">
        <v>19</v>
      </c>
      <c r="C14" s="14" t="s">
        <v>20</v>
      </c>
      <c r="D14" s="15">
        <v>1</v>
      </c>
      <c r="E14" s="16">
        <f>H14*I14</f>
        <v>587.82720000000006</v>
      </c>
      <c r="F14" s="17">
        <f>E14*D14</f>
        <v>587.82720000000006</v>
      </c>
      <c r="G14" s="18" t="s">
        <v>248</v>
      </c>
      <c r="H14" s="352">
        <f>'CUSTO UNITÁRIO'!G15</f>
        <v>455.68</v>
      </c>
      <c r="I14" s="19">
        <v>1.29</v>
      </c>
      <c r="J14" s="20">
        <f>F16/F118%</f>
        <v>0.89014410902715257</v>
      </c>
    </row>
    <row r="15" spans="1:12" ht="54" customHeight="1">
      <c r="A15" s="12" t="s">
        <v>21</v>
      </c>
      <c r="B15" s="13" t="s">
        <v>331</v>
      </c>
      <c r="C15" s="14" t="s">
        <v>30</v>
      </c>
      <c r="D15" s="15">
        <v>120</v>
      </c>
      <c r="E15" s="16">
        <f>H15*I15</f>
        <v>44.924331270000003</v>
      </c>
      <c r="F15" s="17">
        <f>E15*D15</f>
        <v>5390.9197524000001</v>
      </c>
      <c r="G15" s="18" t="s">
        <v>332</v>
      </c>
      <c r="H15" s="352">
        <f>'CUSTO UNITÁRIO'!G29</f>
        <v>34.825063</v>
      </c>
      <c r="I15" s="19">
        <v>1.29</v>
      </c>
      <c r="J15" s="21">
        <f>F15/F118%</f>
        <v>4.8926108512396294</v>
      </c>
    </row>
    <row r="16" spans="1:12" ht="24.95" customHeight="1">
      <c r="A16" s="12" t="s">
        <v>23</v>
      </c>
      <c r="B16" s="13" t="s">
        <v>24</v>
      </c>
      <c r="C16" s="14" t="s">
        <v>22</v>
      </c>
      <c r="D16" s="15">
        <v>2</v>
      </c>
      <c r="E16" s="16">
        <f>H16*I16</f>
        <v>490.40232359999993</v>
      </c>
      <c r="F16" s="17">
        <f>E16*D16</f>
        <v>980.80464719999986</v>
      </c>
      <c r="G16" s="22" t="s">
        <v>247</v>
      </c>
      <c r="H16" s="352">
        <f>'CUSTO UNITÁRIO'!G42</f>
        <v>380.15683999999993</v>
      </c>
      <c r="I16" s="19">
        <v>1.29</v>
      </c>
      <c r="J16" s="23">
        <f>F14/F118%</f>
        <v>0.53349147630947924</v>
      </c>
    </row>
    <row r="17" spans="1:11" ht="24.95" customHeight="1">
      <c r="A17" s="12" t="s">
        <v>215</v>
      </c>
      <c r="B17" s="13" t="s">
        <v>25</v>
      </c>
      <c r="C17" s="14" t="s">
        <v>22</v>
      </c>
      <c r="D17" s="15">
        <v>120</v>
      </c>
      <c r="E17" s="16">
        <f>H17*I17</f>
        <v>1.401456</v>
      </c>
      <c r="F17" s="17">
        <f>E17*D17</f>
        <v>168.17472000000001</v>
      </c>
      <c r="G17" s="18" t="s">
        <v>833</v>
      </c>
      <c r="H17" s="352">
        <f>'CUSTO UNITÁRIO'!G46</f>
        <v>1.0864</v>
      </c>
      <c r="I17" s="19">
        <v>1.29</v>
      </c>
      <c r="J17" s="24">
        <f>F15/F118%</f>
        <v>4.8926108512396294</v>
      </c>
    </row>
    <row r="18" spans="1:11" ht="31.5" customHeight="1">
      <c r="A18" s="25" t="s">
        <v>26</v>
      </c>
      <c r="B18" s="26" t="s">
        <v>27</v>
      </c>
      <c r="C18" s="707"/>
      <c r="D18" s="708"/>
      <c r="E18" s="709"/>
      <c r="F18" s="27">
        <f>SUM(F19)</f>
        <v>4176.2563200000004</v>
      </c>
      <c r="G18" s="707"/>
      <c r="H18" s="708"/>
      <c r="I18" s="709"/>
      <c r="J18" s="28">
        <f>F18/F118%</f>
        <v>3.7902246605866368</v>
      </c>
      <c r="K18" s="2"/>
    </row>
    <row r="19" spans="1:11" ht="24.95" customHeight="1">
      <c r="A19" s="12" t="s">
        <v>28</v>
      </c>
      <c r="B19" s="13" t="s">
        <v>29</v>
      </c>
      <c r="C19" s="14" t="s">
        <v>30</v>
      </c>
      <c r="D19" s="15">
        <v>80</v>
      </c>
      <c r="E19" s="16">
        <f>H19*I19</f>
        <v>52.203203999999999</v>
      </c>
      <c r="F19" s="17">
        <f>E19*D19</f>
        <v>4176.2563200000004</v>
      </c>
      <c r="G19" s="18" t="s">
        <v>246</v>
      </c>
      <c r="H19" s="432">
        <f>'CUSTO UNITÁRIO'!G54</f>
        <v>40.467599999999997</v>
      </c>
      <c r="I19" s="19">
        <v>1.29</v>
      </c>
      <c r="J19" s="29">
        <f>F19/F118%</f>
        <v>3.7902246605866368</v>
      </c>
      <c r="K19" s="30"/>
    </row>
    <row r="20" spans="1:11" ht="20.100000000000001" customHeight="1">
      <c r="A20" s="25" t="s">
        <v>31</v>
      </c>
      <c r="B20" s="26" t="s">
        <v>291</v>
      </c>
      <c r="C20" s="707"/>
      <c r="D20" s="708"/>
      <c r="E20" s="709"/>
      <c r="F20" s="27">
        <f>SUM(F21)</f>
        <v>5918.9844000000003</v>
      </c>
      <c r="G20" s="707"/>
      <c r="H20" s="708"/>
      <c r="I20" s="709"/>
      <c r="J20" s="28">
        <f>F20/F118%</f>
        <v>5.3718639181868024</v>
      </c>
      <c r="K20" s="2"/>
    </row>
    <row r="21" spans="1:11" ht="25.5" customHeight="1">
      <c r="A21" s="12" t="s">
        <v>32</v>
      </c>
      <c r="B21" s="31" t="s">
        <v>33</v>
      </c>
      <c r="C21" s="32" t="s">
        <v>30</v>
      </c>
      <c r="D21" s="33">
        <v>70</v>
      </c>
      <c r="E21" s="16">
        <f>H21*I21</f>
        <v>84.556920000000005</v>
      </c>
      <c r="F21" s="34">
        <f>E21*D21</f>
        <v>5918.9844000000003</v>
      </c>
      <c r="G21" s="18" t="s">
        <v>249</v>
      </c>
      <c r="H21" s="365">
        <f>'CUSTO UNITÁRIO'!G60</f>
        <v>65.548000000000002</v>
      </c>
      <c r="I21" s="19">
        <v>1.29</v>
      </c>
      <c r="J21" s="29">
        <f>F21/F118%</f>
        <v>5.3718639181868024</v>
      </c>
    </row>
    <row r="22" spans="1:11" ht="20.100000000000001" customHeight="1">
      <c r="A22" s="35" t="s">
        <v>34</v>
      </c>
      <c r="B22" s="36" t="s">
        <v>290</v>
      </c>
      <c r="C22" s="697"/>
      <c r="D22" s="698"/>
      <c r="E22" s="699"/>
      <c r="F22" s="37">
        <f>SUM(F23)</f>
        <v>3132.1922399999999</v>
      </c>
      <c r="G22" s="710"/>
      <c r="H22" s="698"/>
      <c r="I22" s="699"/>
      <c r="J22" s="38">
        <f>F22/F118%</f>
        <v>2.8426684954399772</v>
      </c>
    </row>
    <row r="23" spans="1:11" ht="24.95" customHeight="1">
      <c r="A23" s="39" t="s">
        <v>35</v>
      </c>
      <c r="B23" s="40" t="s">
        <v>282</v>
      </c>
      <c r="C23" s="41" t="s">
        <v>30</v>
      </c>
      <c r="D23" s="41">
        <v>60</v>
      </c>
      <c r="E23" s="42">
        <f>H23*I23</f>
        <v>52.203203999999999</v>
      </c>
      <c r="F23" s="42">
        <f>E23*D23</f>
        <v>3132.1922399999999</v>
      </c>
      <c r="G23" s="18" t="s">
        <v>249</v>
      </c>
      <c r="H23" s="43">
        <f>'CUSTO UNITÁRIO'!G68</f>
        <v>40.467599999999997</v>
      </c>
      <c r="I23" s="44">
        <v>1.29</v>
      </c>
      <c r="J23" s="45">
        <f>F23/F118%</f>
        <v>2.8426684954399772</v>
      </c>
    </row>
    <row r="24" spans="1:11" ht="29.25" customHeight="1">
      <c r="A24" s="35" t="s">
        <v>36</v>
      </c>
      <c r="B24" s="36" t="s">
        <v>37</v>
      </c>
      <c r="C24" s="697"/>
      <c r="D24" s="698"/>
      <c r="E24" s="699"/>
      <c r="F24" s="37">
        <f>SUM(F25:F37)</f>
        <v>42088.971732299993</v>
      </c>
      <c r="G24" s="710"/>
      <c r="H24" s="698"/>
      <c r="I24" s="699"/>
      <c r="J24" s="38">
        <f>F24/F118%</f>
        <v>38.198483611872099</v>
      </c>
    </row>
    <row r="25" spans="1:11" ht="24.95" customHeight="1">
      <c r="A25" s="46" t="s">
        <v>38</v>
      </c>
      <c r="B25" s="47" t="s">
        <v>325</v>
      </c>
      <c r="C25" s="48" t="s">
        <v>30</v>
      </c>
      <c r="D25" s="48">
        <v>48</v>
      </c>
      <c r="E25" s="49">
        <f>H25*I25</f>
        <v>502.24</v>
      </c>
      <c r="F25" s="49">
        <f>E25*D25</f>
        <v>24107.52</v>
      </c>
      <c r="G25" s="22" t="s">
        <v>263</v>
      </c>
      <c r="H25" s="353">
        <f>'CUSTO UNITÁRIO DAS LOJAS LOCAIS'!K9</f>
        <v>389.33333333333331</v>
      </c>
      <c r="I25" s="51">
        <v>1.29</v>
      </c>
      <c r="J25" s="52">
        <f>F25/F118%</f>
        <v>21.879144814939316</v>
      </c>
    </row>
    <row r="26" spans="1:11" ht="24.95" customHeight="1">
      <c r="A26" s="53" t="s">
        <v>39</v>
      </c>
      <c r="B26" s="54" t="s">
        <v>192</v>
      </c>
      <c r="C26" s="55" t="s">
        <v>20</v>
      </c>
      <c r="D26" s="55">
        <v>1</v>
      </c>
      <c r="E26" s="49">
        <f t="shared" ref="E26:E37" si="0">H26*I26</f>
        <v>8299</v>
      </c>
      <c r="F26" s="49">
        <f t="shared" ref="F26:F37" si="1">E26*D26</f>
        <v>8299</v>
      </c>
      <c r="G26" s="22" t="s">
        <v>263</v>
      </c>
      <c r="H26" s="354">
        <f>'CUSTO UNITÁRIO DAS LOJAS LOCAIS'!K19</f>
        <v>6433.333333333333</v>
      </c>
      <c r="I26" s="51">
        <v>1.29</v>
      </c>
      <c r="J26" s="52">
        <f>F26/F118%</f>
        <v>7.5318831144465035</v>
      </c>
    </row>
    <row r="27" spans="1:11" ht="24.95" customHeight="1">
      <c r="A27" s="53" t="s">
        <v>40</v>
      </c>
      <c r="B27" s="54" t="s">
        <v>326</v>
      </c>
      <c r="C27" s="55" t="s">
        <v>30</v>
      </c>
      <c r="D27" s="55">
        <v>72</v>
      </c>
      <c r="E27" s="49">
        <f t="shared" si="0"/>
        <v>117.39</v>
      </c>
      <c r="F27" s="49">
        <f t="shared" si="1"/>
        <v>8452.08</v>
      </c>
      <c r="G27" s="22" t="s">
        <v>263</v>
      </c>
      <c r="H27" s="354">
        <f>'CUSTO UNITÁRIO DAS LOJAS LOCAIS'!K11</f>
        <v>91</v>
      </c>
      <c r="I27" s="51">
        <v>1.29</v>
      </c>
      <c r="J27" s="52">
        <f>F27/F118%</f>
        <v>7.6708131864020972</v>
      </c>
    </row>
    <row r="28" spans="1:11" ht="24.95" customHeight="1">
      <c r="A28" s="53" t="s">
        <v>41</v>
      </c>
      <c r="B28" s="54" t="s">
        <v>195</v>
      </c>
      <c r="C28" s="55" t="s">
        <v>30</v>
      </c>
      <c r="D28" s="55">
        <v>90</v>
      </c>
      <c r="E28" s="49">
        <f t="shared" si="0"/>
        <v>4.9450000000000003</v>
      </c>
      <c r="F28" s="49">
        <f t="shared" si="1"/>
        <v>445.05</v>
      </c>
      <c r="G28" s="22" t="s">
        <v>263</v>
      </c>
      <c r="H28" s="354">
        <f>'CUSTO UNITÁRIO DAS LOJAS LOCAIS'!K13</f>
        <v>3.8333333333333335</v>
      </c>
      <c r="I28" s="51">
        <v>1.29</v>
      </c>
      <c r="J28" s="52">
        <f>F28/F118%</f>
        <v>0.40391186650011046</v>
      </c>
    </row>
    <row r="29" spans="1:11" ht="24.95" customHeight="1">
      <c r="A29" s="53" t="s">
        <v>42</v>
      </c>
      <c r="B29" s="54" t="s">
        <v>196</v>
      </c>
      <c r="C29" s="55" t="s">
        <v>20</v>
      </c>
      <c r="D29" s="55">
        <v>1</v>
      </c>
      <c r="E29" s="49">
        <f t="shared" si="0"/>
        <v>49.45</v>
      </c>
      <c r="F29" s="49">
        <f t="shared" si="1"/>
        <v>49.45</v>
      </c>
      <c r="G29" s="22" t="s">
        <v>263</v>
      </c>
      <c r="H29" s="354">
        <f>'CUSTO UNITÁRIO DAS LOJAS LOCAIS'!K17</f>
        <v>38.333333333333336</v>
      </c>
      <c r="I29" s="51">
        <v>1.29</v>
      </c>
      <c r="J29" s="52">
        <f>F29/F118%</f>
        <v>4.4879096277790048E-2</v>
      </c>
    </row>
    <row r="30" spans="1:11" ht="24.95" customHeight="1">
      <c r="A30" s="53" t="s">
        <v>43</v>
      </c>
      <c r="B30" s="54" t="s">
        <v>197</v>
      </c>
      <c r="C30" s="55" t="s">
        <v>20</v>
      </c>
      <c r="D30" s="55">
        <v>4</v>
      </c>
      <c r="E30" s="49">
        <f t="shared" si="0"/>
        <v>10.750000000000002</v>
      </c>
      <c r="F30" s="49">
        <f t="shared" si="1"/>
        <v>43.000000000000007</v>
      </c>
      <c r="G30" s="22" t="s">
        <v>263</v>
      </c>
      <c r="H30" s="354">
        <f>'CUSTO UNITÁRIO DAS LOJAS LOCAIS'!K15</f>
        <v>8.3333333333333339</v>
      </c>
      <c r="I30" s="51">
        <v>1.29</v>
      </c>
      <c r="J30" s="52">
        <f>F30/F118%</f>
        <v>3.9025301111121784E-2</v>
      </c>
    </row>
    <row r="31" spans="1:11" ht="24.95" customHeight="1">
      <c r="A31" s="46" t="s">
        <v>44</v>
      </c>
      <c r="B31" s="47" t="s">
        <v>327</v>
      </c>
      <c r="C31" s="48" t="s">
        <v>20</v>
      </c>
      <c r="D31" s="48">
        <v>12</v>
      </c>
      <c r="E31" s="49">
        <f t="shared" si="0"/>
        <v>8.3862899999999989</v>
      </c>
      <c r="F31" s="49">
        <f t="shared" si="1"/>
        <v>100.63547999999999</v>
      </c>
      <c r="G31" s="18" t="s">
        <v>198</v>
      </c>
      <c r="H31" s="362">
        <f>'CUSTO UNITÁRIO'!G75</f>
        <v>6.5009999999999994</v>
      </c>
      <c r="I31" s="51">
        <v>1.29</v>
      </c>
      <c r="J31" s="52">
        <f>F31/F118%</f>
        <v>9.1333253708424961E-2</v>
      </c>
    </row>
    <row r="32" spans="1:11" ht="51.75" thickBot="1">
      <c r="A32" s="124" t="s">
        <v>45</v>
      </c>
      <c r="B32" s="125" t="s">
        <v>328</v>
      </c>
      <c r="C32" s="301" t="s">
        <v>20</v>
      </c>
      <c r="D32" s="301">
        <v>1</v>
      </c>
      <c r="E32" s="128">
        <f t="shared" si="0"/>
        <v>70.908836100000002</v>
      </c>
      <c r="F32" s="128">
        <f t="shared" si="1"/>
        <v>70.908836100000002</v>
      </c>
      <c r="G32" s="129" t="s">
        <v>199</v>
      </c>
      <c r="H32" s="355">
        <f>'CUSTO UNITÁRIO'!G83</f>
        <v>54.968090000000004</v>
      </c>
      <c r="I32" s="131">
        <v>1.29</v>
      </c>
      <c r="J32" s="302">
        <f>F32/F118%</f>
        <v>6.4354387912597261E-2</v>
      </c>
    </row>
    <row r="33" spans="1:11" ht="24.95" customHeight="1" thickTop="1">
      <c r="A33" s="347" t="s">
        <v>46</v>
      </c>
      <c r="B33" s="286" t="s">
        <v>329</v>
      </c>
      <c r="C33" s="342" t="s">
        <v>20</v>
      </c>
      <c r="D33" s="342">
        <v>1</v>
      </c>
      <c r="E33" s="348">
        <f t="shared" si="0"/>
        <v>78.114660000000001</v>
      </c>
      <c r="F33" s="348">
        <f t="shared" si="1"/>
        <v>78.114660000000001</v>
      </c>
      <c r="G33" s="349" t="s">
        <v>200</v>
      </c>
      <c r="H33" s="359">
        <f>'CUSTO UNITÁRIO'!G90</f>
        <v>60.554000000000002</v>
      </c>
      <c r="I33" s="350">
        <v>1.29</v>
      </c>
      <c r="J33" s="291">
        <f>F33/F118%</f>
        <v>7.0894142504486043E-2</v>
      </c>
    </row>
    <row r="34" spans="1:11" ht="55.5" customHeight="1">
      <c r="A34" s="53" t="s">
        <v>47</v>
      </c>
      <c r="B34" s="54" t="s">
        <v>201</v>
      </c>
      <c r="C34" s="55" t="s">
        <v>20</v>
      </c>
      <c r="D34" s="55">
        <v>2</v>
      </c>
      <c r="E34" s="49">
        <f t="shared" si="0"/>
        <v>38.478236100000004</v>
      </c>
      <c r="F34" s="49">
        <f>E34*D34</f>
        <v>76.956472200000007</v>
      </c>
      <c r="G34" s="55" t="s">
        <v>202</v>
      </c>
      <c r="H34" s="357">
        <f>'CUSTO UNITÁRIO'!G98</f>
        <v>29.82809</v>
      </c>
      <c r="I34" s="51">
        <v>1.29</v>
      </c>
      <c r="J34" s="52">
        <f>F34/F118%</f>
        <v>6.9843011629178428E-2</v>
      </c>
    </row>
    <row r="35" spans="1:11" ht="24.95" customHeight="1">
      <c r="A35" s="53" t="s">
        <v>48</v>
      </c>
      <c r="B35" s="54" t="s">
        <v>203</v>
      </c>
      <c r="C35" s="55" t="s">
        <v>20</v>
      </c>
      <c r="D35" s="55">
        <v>1</v>
      </c>
      <c r="E35" s="49">
        <f t="shared" si="0"/>
        <v>161.91409200000001</v>
      </c>
      <c r="F35" s="49">
        <f t="shared" si="1"/>
        <v>161.91409200000001</v>
      </c>
      <c r="G35" s="55" t="s">
        <v>204</v>
      </c>
      <c r="H35" s="357">
        <f>'CUSTO UNITÁRIO'!G105</f>
        <v>125.51480000000001</v>
      </c>
      <c r="I35" s="51">
        <v>1.29</v>
      </c>
      <c r="J35" s="52">
        <f>F35/F118%</f>
        <v>0.14694758591706686</v>
      </c>
    </row>
    <row r="36" spans="1:11" ht="63.75">
      <c r="A36" s="53" t="s">
        <v>49</v>
      </c>
      <c r="B36" s="47" t="s">
        <v>205</v>
      </c>
      <c r="C36" s="48" t="s">
        <v>20</v>
      </c>
      <c r="D36" s="48">
        <v>1</v>
      </c>
      <c r="E36" s="49">
        <f t="shared" si="0"/>
        <v>109.63039200000001</v>
      </c>
      <c r="F36" s="49">
        <f t="shared" si="1"/>
        <v>109.63039200000001</v>
      </c>
      <c r="G36" s="48" t="s">
        <v>206</v>
      </c>
      <c r="H36" s="356">
        <f>'CUSTO UNITÁRIO'!G112</f>
        <v>84.984800000000007</v>
      </c>
      <c r="I36" s="51">
        <v>1.29</v>
      </c>
      <c r="J36" s="52">
        <f>F36/F118%</f>
        <v>9.9496722296053886E-2</v>
      </c>
    </row>
    <row r="37" spans="1:11" ht="38.25">
      <c r="A37" s="53" t="s">
        <v>50</v>
      </c>
      <c r="B37" s="143" t="s">
        <v>294</v>
      </c>
      <c r="C37" s="287" t="s">
        <v>20</v>
      </c>
      <c r="D37" s="287">
        <v>1</v>
      </c>
      <c r="E37" s="49">
        <f t="shared" si="0"/>
        <v>94.711800000000011</v>
      </c>
      <c r="F37" s="49">
        <f t="shared" si="1"/>
        <v>94.711800000000011</v>
      </c>
      <c r="G37" s="48" t="s">
        <v>295</v>
      </c>
      <c r="H37" s="358">
        <f>'CUSTO UNITÁRIO'!G119</f>
        <v>73.42</v>
      </c>
      <c r="I37" s="51">
        <v>1.29</v>
      </c>
      <c r="J37" s="52">
        <f>F37/F118%</f>
        <v>8.5957128227356849E-2</v>
      </c>
    </row>
    <row r="38" spans="1:11" ht="20.100000000000001" customHeight="1">
      <c r="A38" s="35" t="s">
        <v>51</v>
      </c>
      <c r="B38" s="36" t="s">
        <v>289</v>
      </c>
      <c r="C38" s="702"/>
      <c r="D38" s="702"/>
      <c r="E38" s="702"/>
      <c r="F38" s="37">
        <f>SUM(F39:F40)</f>
        <v>3559.1633200000006</v>
      </c>
      <c r="G38" s="703"/>
      <c r="H38" s="702"/>
      <c r="I38" s="702"/>
      <c r="J38" s="57">
        <f>F38/F118%</f>
        <v>3.2301725643409283</v>
      </c>
    </row>
    <row r="39" spans="1:11" ht="24.95" customHeight="1">
      <c r="A39" s="53" t="s">
        <v>52</v>
      </c>
      <c r="B39" s="147" t="s">
        <v>211</v>
      </c>
      <c r="C39" s="55" t="s">
        <v>20</v>
      </c>
      <c r="D39" s="55">
        <v>4</v>
      </c>
      <c r="E39" s="49">
        <f>H39*I39</f>
        <v>780.88000000000011</v>
      </c>
      <c r="F39" s="49">
        <f>E39*D39</f>
        <v>3123.5200000000004</v>
      </c>
      <c r="G39" s="22" t="s">
        <v>263</v>
      </c>
      <c r="H39" s="360">
        <f>'CUSTO UNITÁRIO DAS LOJAS LOCAIS'!K21</f>
        <v>605.33333333333337</v>
      </c>
      <c r="I39" s="58">
        <v>1.29</v>
      </c>
      <c r="J39" s="52">
        <f>F39/F118%</f>
        <v>2.8347978727118863</v>
      </c>
    </row>
    <row r="40" spans="1:11" ht="24.95" customHeight="1">
      <c r="A40" s="53" t="s">
        <v>53</v>
      </c>
      <c r="B40" s="147" t="s">
        <v>212</v>
      </c>
      <c r="C40" s="55" t="s">
        <v>54</v>
      </c>
      <c r="D40" s="55">
        <v>4</v>
      </c>
      <c r="E40" s="49">
        <f>H40*I40</f>
        <v>108.91083000000002</v>
      </c>
      <c r="F40" s="49">
        <f>E40*D40</f>
        <v>435.64332000000007</v>
      </c>
      <c r="G40" s="55" t="s">
        <v>213</v>
      </c>
      <c r="H40" s="361">
        <f>'CUSTO UNITÁRIO'!G124</f>
        <v>84.427000000000007</v>
      </c>
      <c r="I40" s="58">
        <v>1.29</v>
      </c>
      <c r="J40" s="52">
        <f>F40/F118%</f>
        <v>0.39537469162904149</v>
      </c>
    </row>
    <row r="41" spans="1:11" ht="30.75" customHeight="1">
      <c r="A41" s="35" t="s">
        <v>55</v>
      </c>
      <c r="B41" s="36" t="s">
        <v>288</v>
      </c>
      <c r="C41" s="704"/>
      <c r="D41" s="705"/>
      <c r="E41" s="705"/>
      <c r="F41" s="37">
        <f>SUM(F42:F47)</f>
        <v>2841.2800081800001</v>
      </c>
      <c r="G41" s="703"/>
      <c r="H41" s="702"/>
      <c r="I41" s="702"/>
      <c r="J41" s="57">
        <f>F41/F118%</f>
        <v>2.5786466944240711</v>
      </c>
      <c r="K41" s="2"/>
    </row>
    <row r="42" spans="1:11" ht="40.5" customHeight="1">
      <c r="A42" s="39" t="s">
        <v>56</v>
      </c>
      <c r="B42" s="59" t="s">
        <v>153</v>
      </c>
      <c r="C42" s="41" t="s">
        <v>57</v>
      </c>
      <c r="D42" s="60">
        <v>1</v>
      </c>
      <c r="E42" s="49">
        <f t="shared" ref="E42:E47" si="2">H42*I42</f>
        <v>1498.9671000000001</v>
      </c>
      <c r="F42" s="49">
        <f t="shared" ref="F42:F47" si="3">E42*D42</f>
        <v>1498.9671000000001</v>
      </c>
      <c r="G42" s="18" t="s">
        <v>250</v>
      </c>
      <c r="H42" s="363">
        <f>'CUSTO UNITÁRIO'!G129</f>
        <v>1161.99</v>
      </c>
      <c r="I42" s="58">
        <v>1.29</v>
      </c>
      <c r="J42" s="52">
        <f>F42/F118%</f>
        <v>1.360410289143372</v>
      </c>
    </row>
    <row r="43" spans="1:11" ht="24.95" customHeight="1">
      <c r="A43" s="46" t="s">
        <v>58</v>
      </c>
      <c r="B43" s="61" t="s">
        <v>826</v>
      </c>
      <c r="C43" s="48" t="s">
        <v>30</v>
      </c>
      <c r="D43" s="62">
        <v>90</v>
      </c>
      <c r="E43" s="49">
        <f t="shared" si="2"/>
        <v>10.971192</v>
      </c>
      <c r="F43" s="49">
        <f t="shared" si="3"/>
        <v>987.40728000000001</v>
      </c>
      <c r="G43" s="110" t="s">
        <v>825</v>
      </c>
      <c r="H43" s="363">
        <f>'CUSTO UNITÁRIO'!G136</f>
        <v>8.5047999999999995</v>
      </c>
      <c r="I43" s="58">
        <v>1.29</v>
      </c>
      <c r="J43" s="52">
        <f>F43/F118%</f>
        <v>0.89613642840264496</v>
      </c>
    </row>
    <row r="44" spans="1:11" ht="38.25">
      <c r="A44" s="46" t="s">
        <v>59</v>
      </c>
      <c r="B44" s="54" t="s">
        <v>207</v>
      </c>
      <c r="C44" s="55" t="s">
        <v>30</v>
      </c>
      <c r="D44" s="55">
        <v>2</v>
      </c>
      <c r="E44" s="49">
        <f t="shared" si="2"/>
        <v>52.740785699999996</v>
      </c>
      <c r="F44" s="49">
        <f t="shared" si="3"/>
        <v>105.48157139999999</v>
      </c>
      <c r="G44" s="55" t="s">
        <v>208</v>
      </c>
      <c r="H44" s="363">
        <f>'CUSTO UNITÁRIO'!G143</f>
        <v>40.884329999999999</v>
      </c>
      <c r="I44" s="51">
        <v>1.29</v>
      </c>
      <c r="J44" s="52">
        <f>F44/F118%</f>
        <v>9.5731397338588167E-2</v>
      </c>
    </row>
    <row r="45" spans="1:11" ht="24.95" customHeight="1">
      <c r="A45" s="46" t="s">
        <v>60</v>
      </c>
      <c r="B45" s="54" t="s">
        <v>209</v>
      </c>
      <c r="C45" s="55" t="s">
        <v>20</v>
      </c>
      <c r="D45" s="55">
        <v>1</v>
      </c>
      <c r="E45" s="49">
        <f t="shared" si="2"/>
        <v>69.853499999999997</v>
      </c>
      <c r="F45" s="49">
        <f t="shared" si="3"/>
        <v>69.853499999999997</v>
      </c>
      <c r="G45" s="18" t="s">
        <v>210</v>
      </c>
      <c r="H45" s="362">
        <f>'CUSTO UNITÁRIO'!G150</f>
        <v>54.15</v>
      </c>
      <c r="I45" s="51">
        <v>1.29</v>
      </c>
      <c r="J45" s="52">
        <f>F45/F118%</f>
        <v>6.3396601655017329E-2</v>
      </c>
    </row>
    <row r="46" spans="1:11" ht="38.25">
      <c r="A46" s="46" t="s">
        <v>61</v>
      </c>
      <c r="B46" s="63" t="s">
        <v>151</v>
      </c>
      <c r="C46" s="48" t="s">
        <v>30</v>
      </c>
      <c r="D46" s="62">
        <v>6</v>
      </c>
      <c r="E46" s="49">
        <f t="shared" si="2"/>
        <v>12.1571148</v>
      </c>
      <c r="F46" s="49">
        <f t="shared" si="3"/>
        <v>72.942688799999999</v>
      </c>
      <c r="G46" s="18" t="s">
        <v>152</v>
      </c>
      <c r="H46" s="364">
        <f>'CUSTO UNITÁRIO'!G156</f>
        <v>9.4241200000000003</v>
      </c>
      <c r="I46" s="58">
        <v>1.29</v>
      </c>
      <c r="J46" s="52">
        <f>F46/F118%</f>
        <v>6.6200241727322098E-2</v>
      </c>
    </row>
    <row r="47" spans="1:11" ht="39.950000000000003" customHeight="1" thickBot="1">
      <c r="A47" s="124" t="s">
        <v>62</v>
      </c>
      <c r="B47" s="491" t="s">
        <v>337</v>
      </c>
      <c r="C47" s="301" t="s">
        <v>57</v>
      </c>
      <c r="D47" s="303">
        <v>2</v>
      </c>
      <c r="E47" s="128">
        <f t="shared" si="2"/>
        <v>53.313933990000002</v>
      </c>
      <c r="F47" s="128">
        <f t="shared" si="3"/>
        <v>106.62786798</v>
      </c>
      <c r="G47" s="129" t="s">
        <v>338</v>
      </c>
      <c r="H47" s="355">
        <f>'CUSTO UNITÁRIO'!G162</f>
        <v>41.328631000000001</v>
      </c>
      <c r="I47" s="131">
        <v>1.29</v>
      </c>
      <c r="J47" s="302">
        <f>F47/F118%</f>
        <v>9.6771736157126531E-2</v>
      </c>
    </row>
    <row r="48" spans="1:11" ht="39" customHeight="1" thickTop="1">
      <c r="A48" s="292" t="s">
        <v>63</v>
      </c>
      <c r="B48" s="293" t="s">
        <v>64</v>
      </c>
      <c r="C48" s="706" t="s">
        <v>16</v>
      </c>
      <c r="D48" s="706"/>
      <c r="E48" s="706"/>
      <c r="F48" s="294">
        <f>SUM(F49,F52,F54,F56,F58,F63,F68,F88,F91,F101,F107,F109,F113)</f>
        <v>41340.353836542003</v>
      </c>
      <c r="G48" s="700"/>
      <c r="H48" s="700"/>
      <c r="I48" s="700"/>
      <c r="J48" s="295">
        <f>F48/F118%</f>
        <v>37.519064104915586</v>
      </c>
    </row>
    <row r="49" spans="1:10" ht="20.100000000000001" customHeight="1">
      <c r="A49" s="35" t="s">
        <v>65</v>
      </c>
      <c r="B49" s="36" t="s">
        <v>287</v>
      </c>
      <c r="C49" s="702"/>
      <c r="D49" s="702"/>
      <c r="E49" s="702"/>
      <c r="F49" s="37">
        <f>SUM(F50:F51)</f>
        <v>1455.411430608</v>
      </c>
      <c r="G49" s="703"/>
      <c r="H49" s="702"/>
      <c r="I49" s="702"/>
      <c r="J49" s="57">
        <f>F49/F118%</f>
        <v>1.3208806818615284</v>
      </c>
    </row>
    <row r="50" spans="1:10" ht="24.95" customHeight="1">
      <c r="A50" s="65" t="s">
        <v>66</v>
      </c>
      <c r="B50" s="66" t="s">
        <v>154</v>
      </c>
      <c r="C50" s="67" t="s">
        <v>54</v>
      </c>
      <c r="D50" s="67">
        <v>5.8150000000000004</v>
      </c>
      <c r="E50" s="42">
        <f>H50*I50</f>
        <v>1.401456</v>
      </c>
      <c r="F50" s="42">
        <f>E50*D50</f>
        <v>8.14946664</v>
      </c>
      <c r="G50" s="18" t="s">
        <v>214</v>
      </c>
      <c r="H50" s="43">
        <f>'CUSTO UNITÁRIO'!G166</f>
        <v>1.0864</v>
      </c>
      <c r="I50" s="44">
        <v>1.29</v>
      </c>
      <c r="J50" s="45">
        <f>F50/F118%</f>
        <v>7.3961718493265553E-3</v>
      </c>
    </row>
    <row r="51" spans="1:10" ht="67.5" customHeight="1">
      <c r="A51" s="68" t="s">
        <v>67</v>
      </c>
      <c r="B51" s="69" t="s">
        <v>155</v>
      </c>
      <c r="C51" s="70" t="s">
        <v>54</v>
      </c>
      <c r="D51" s="70">
        <v>7.36</v>
      </c>
      <c r="E51" s="49">
        <f>H51*I51</f>
        <v>196.63885380000002</v>
      </c>
      <c r="F51" s="49">
        <f>E51*D51</f>
        <v>1447.2619639680001</v>
      </c>
      <c r="G51" s="18" t="s">
        <v>251</v>
      </c>
      <c r="H51" s="50">
        <f>'CUSTO UNITÁRIO'!G174</f>
        <v>152.43322000000001</v>
      </c>
      <c r="I51" s="51">
        <v>1.29</v>
      </c>
      <c r="J51" s="52">
        <f>F51/F118%</f>
        <v>1.3134845100122019</v>
      </c>
    </row>
    <row r="52" spans="1:10" ht="20.100000000000001" customHeight="1">
      <c r="A52" s="35" t="s">
        <v>68</v>
      </c>
      <c r="B52" s="36" t="s">
        <v>286</v>
      </c>
      <c r="C52" s="702"/>
      <c r="D52" s="702"/>
      <c r="E52" s="702"/>
      <c r="F52" s="37">
        <f>SUM(F53)</f>
        <v>1503.9431274240001</v>
      </c>
      <c r="G52" s="703"/>
      <c r="H52" s="702"/>
      <c r="I52" s="702"/>
      <c r="J52" s="57">
        <f>F52/F118%</f>
        <v>1.3649263581796232</v>
      </c>
    </row>
    <row r="53" spans="1:10" ht="24.95" customHeight="1">
      <c r="A53" s="71" t="s">
        <v>69</v>
      </c>
      <c r="B53" s="72" t="s">
        <v>156</v>
      </c>
      <c r="C53" s="73" t="s">
        <v>54</v>
      </c>
      <c r="D53" s="73">
        <v>3.24</v>
      </c>
      <c r="E53" s="74">
        <f>H53*I53</f>
        <v>464.17997759999997</v>
      </c>
      <c r="F53" s="72">
        <f>E53*D53</f>
        <v>1503.9431274240001</v>
      </c>
      <c r="G53" s="18" t="s">
        <v>225</v>
      </c>
      <c r="H53" s="74">
        <f>'CUSTO UNITÁRIO'!G184</f>
        <v>359.82943999999998</v>
      </c>
      <c r="I53" s="19">
        <v>1.29</v>
      </c>
      <c r="J53" s="52">
        <f>F53/F118%</f>
        <v>1.3649263581796232</v>
      </c>
    </row>
    <row r="54" spans="1:10" ht="20.100000000000001" customHeight="1">
      <c r="A54" s="35" t="s">
        <v>70</v>
      </c>
      <c r="B54" s="36" t="s">
        <v>276</v>
      </c>
      <c r="C54" s="702"/>
      <c r="D54" s="702"/>
      <c r="E54" s="702"/>
      <c r="F54" s="37">
        <f>SUM(F55)</f>
        <v>169.98200999999997</v>
      </c>
      <c r="G54" s="703"/>
      <c r="H54" s="702"/>
      <c r="I54" s="702"/>
      <c r="J54" s="57">
        <f>F54/F118%</f>
        <v>0.15426974706334215</v>
      </c>
    </row>
    <row r="55" spans="1:10" ht="24.95" customHeight="1">
      <c r="A55" s="71" t="s">
        <v>71</v>
      </c>
      <c r="B55" s="72" t="s">
        <v>157</v>
      </c>
      <c r="C55" s="73" t="s">
        <v>54</v>
      </c>
      <c r="D55" s="73">
        <v>0.06</v>
      </c>
      <c r="E55" s="74">
        <f>H55*I55</f>
        <v>2833.0334999999995</v>
      </c>
      <c r="F55" s="72">
        <f>E55*D55</f>
        <v>169.98200999999997</v>
      </c>
      <c r="G55" s="18" t="s">
        <v>252</v>
      </c>
      <c r="H55" s="74">
        <f>'CUSTO UNITÁRIO'!G192</f>
        <v>2196.1499999999996</v>
      </c>
      <c r="I55" s="19">
        <v>1.29</v>
      </c>
      <c r="J55" s="52">
        <f>F55/F118%</f>
        <v>0.15426974706334215</v>
      </c>
    </row>
    <row r="56" spans="1:10" ht="20.100000000000001" customHeight="1">
      <c r="A56" s="35" t="s">
        <v>72</v>
      </c>
      <c r="B56" s="36" t="s">
        <v>277</v>
      </c>
      <c r="C56" s="702"/>
      <c r="D56" s="702"/>
      <c r="E56" s="702"/>
      <c r="F56" s="37">
        <f>SUM(F57)</f>
        <v>1321.3833264000002</v>
      </c>
      <c r="G56" s="703"/>
      <c r="H56" s="702"/>
      <c r="I56" s="702"/>
      <c r="J56" s="57">
        <f>F56/F118%</f>
        <v>1.1992414464180401</v>
      </c>
    </row>
    <row r="57" spans="1:10" ht="24.95" customHeight="1">
      <c r="A57" s="71" t="s">
        <v>73</v>
      </c>
      <c r="B57" s="72" t="s">
        <v>158</v>
      </c>
      <c r="C57" s="73" t="s">
        <v>22</v>
      </c>
      <c r="D57" s="73">
        <v>21.6</v>
      </c>
      <c r="E57" s="74">
        <f>H57*I57</f>
        <v>61.175154000000006</v>
      </c>
      <c r="F57" s="72">
        <f>E57*D57</f>
        <v>1321.3833264000002</v>
      </c>
      <c r="G57" s="18" t="s">
        <v>224</v>
      </c>
      <c r="H57" s="139">
        <f>'CUSTO UNITÁRIO'!G200</f>
        <v>47.422600000000003</v>
      </c>
      <c r="I57" s="19">
        <v>1.29</v>
      </c>
      <c r="J57" s="52">
        <f>F57/F118%</f>
        <v>1.1992414464180401</v>
      </c>
    </row>
    <row r="58" spans="1:10" ht="20.100000000000001" customHeight="1">
      <c r="A58" s="35" t="s">
        <v>74</v>
      </c>
      <c r="B58" s="36" t="s">
        <v>149</v>
      </c>
      <c r="C58" s="702"/>
      <c r="D58" s="702"/>
      <c r="E58" s="702"/>
      <c r="F58" s="37">
        <f>SUM(F59:F62)</f>
        <v>2836.8113385300003</v>
      </c>
      <c r="G58" s="703"/>
      <c r="H58" s="702"/>
      <c r="I58" s="702"/>
      <c r="J58" s="57">
        <f>F58/F118%</f>
        <v>2.5745910856180858</v>
      </c>
    </row>
    <row r="59" spans="1:10" ht="24.95" customHeight="1">
      <c r="A59" s="65" t="s">
        <v>75</v>
      </c>
      <c r="B59" s="66" t="s">
        <v>160</v>
      </c>
      <c r="C59" s="67" t="s">
        <v>22</v>
      </c>
      <c r="D59" s="67">
        <v>36.76</v>
      </c>
      <c r="E59" s="75">
        <f>H59*I59</f>
        <v>11.065813500000001</v>
      </c>
      <c r="F59" s="66">
        <f>E59*D59</f>
        <v>406.77930426</v>
      </c>
      <c r="G59" s="18" t="s">
        <v>253</v>
      </c>
      <c r="H59" s="75">
        <f>'CUSTO UNITÁRIO'!G207</f>
        <v>8.5781500000000008</v>
      </c>
      <c r="I59" s="44">
        <v>1.29</v>
      </c>
      <c r="J59" s="76">
        <f>F59/F118%</f>
        <v>0.36917871708184008</v>
      </c>
    </row>
    <row r="60" spans="1:10" ht="24.95" customHeight="1">
      <c r="A60" s="68" t="s">
        <v>76</v>
      </c>
      <c r="B60" s="69" t="s">
        <v>159</v>
      </c>
      <c r="C60" s="70" t="s">
        <v>22</v>
      </c>
      <c r="D60" s="70">
        <v>7.2</v>
      </c>
      <c r="E60" s="77">
        <f>H60*I60</f>
        <v>38.079832499999995</v>
      </c>
      <c r="F60" s="69">
        <f>E60*D60</f>
        <v>274.17479399999996</v>
      </c>
      <c r="G60" s="18" t="s">
        <v>223</v>
      </c>
      <c r="H60" s="77">
        <f>'CUSTO UNITÁRIO'!G214</f>
        <v>29.519249999999996</v>
      </c>
      <c r="I60" s="51">
        <v>1.29</v>
      </c>
      <c r="J60" s="78">
        <f>F60/F118%</f>
        <v>0.248831485882088</v>
      </c>
    </row>
    <row r="61" spans="1:10" ht="24.95" customHeight="1">
      <c r="A61" s="68" t="s">
        <v>77</v>
      </c>
      <c r="B61" s="69" t="s">
        <v>161</v>
      </c>
      <c r="C61" s="70" t="s">
        <v>22</v>
      </c>
      <c r="D61" s="70">
        <v>35.380000000000003</v>
      </c>
      <c r="E61" s="77">
        <f>H61*I61</f>
        <v>44.906641500000006</v>
      </c>
      <c r="F61" s="69">
        <f>E61*D61</f>
        <v>1588.7969762700004</v>
      </c>
      <c r="G61" s="18" t="s">
        <v>222</v>
      </c>
      <c r="H61" s="77">
        <f>'CUSTO UNITÁRIO'!G221</f>
        <v>34.811350000000004</v>
      </c>
      <c r="I61" s="51">
        <v>1.29</v>
      </c>
      <c r="J61" s="78">
        <f>F61/F118%</f>
        <v>1.441936753566897</v>
      </c>
    </row>
    <row r="62" spans="1:10" ht="24.95" customHeight="1">
      <c r="A62" s="79" t="s">
        <v>78</v>
      </c>
      <c r="B62" s="80" t="s">
        <v>162</v>
      </c>
      <c r="C62" s="81" t="s">
        <v>22</v>
      </c>
      <c r="D62" s="81">
        <v>7.2</v>
      </c>
      <c r="E62" s="82">
        <f>H62*I62</f>
        <v>78.758369999999999</v>
      </c>
      <c r="F62" s="80">
        <f>E62*D62</f>
        <v>567.06026399999996</v>
      </c>
      <c r="G62" s="18" t="s">
        <v>221</v>
      </c>
      <c r="H62" s="82">
        <f>'CUSTO UNITÁRIO'!G230</f>
        <v>61.052999999999997</v>
      </c>
      <c r="I62" s="64">
        <v>1.29</v>
      </c>
      <c r="J62" s="84">
        <f>F62/F118%</f>
        <v>0.51464412908726065</v>
      </c>
    </row>
    <row r="63" spans="1:10" ht="25.5">
      <c r="A63" s="35" t="s">
        <v>79</v>
      </c>
      <c r="B63" s="36" t="s">
        <v>283</v>
      </c>
      <c r="C63" s="702"/>
      <c r="D63" s="702"/>
      <c r="E63" s="702"/>
      <c r="F63" s="85">
        <f>SUM(F64:F67)</f>
        <v>290.77470749999998</v>
      </c>
      <c r="G63" s="703"/>
      <c r="H63" s="702"/>
      <c r="I63" s="702"/>
      <c r="J63" s="57">
        <f>F63/F118%</f>
        <v>0.26389698873688044</v>
      </c>
    </row>
    <row r="64" spans="1:10" ht="76.5">
      <c r="A64" s="71" t="s">
        <v>80</v>
      </c>
      <c r="B64" s="86" t="s">
        <v>81</v>
      </c>
      <c r="C64" s="73" t="s">
        <v>57</v>
      </c>
      <c r="D64" s="87">
        <v>1</v>
      </c>
      <c r="E64" s="88">
        <f>H64*I64</f>
        <v>121.26806250000001</v>
      </c>
      <c r="F64" s="72">
        <f>E64*D64</f>
        <v>121.26806250000001</v>
      </c>
      <c r="G64" s="18" t="s">
        <v>220</v>
      </c>
      <c r="H64" s="74">
        <f>'CUSTO UNITÁRIO'!G242</f>
        <v>94.006250000000009</v>
      </c>
      <c r="I64" s="19">
        <v>1.29</v>
      </c>
      <c r="J64" s="52">
        <f>F64/F118%</f>
        <v>0.11005866637732177</v>
      </c>
    </row>
    <row r="65" spans="1:10" ht="38.25">
      <c r="A65" s="71" t="s">
        <v>82</v>
      </c>
      <c r="B65" s="89" t="s">
        <v>163</v>
      </c>
      <c r="C65" s="73" t="s">
        <v>57</v>
      </c>
      <c r="D65" s="90">
        <v>2</v>
      </c>
      <c r="E65" s="88">
        <f>H65*I67</f>
        <v>13.069312500000001</v>
      </c>
      <c r="F65" s="72">
        <f>E65*D65</f>
        <v>26.138625000000001</v>
      </c>
      <c r="G65" s="18" t="s">
        <v>219</v>
      </c>
      <c r="H65" s="351">
        <f>'CUSTO UNITÁRIO'!G247</f>
        <v>10.13125</v>
      </c>
      <c r="I65" s="19">
        <v>1.29</v>
      </c>
      <c r="J65" s="52">
        <f>F65/F118%</f>
        <v>2.3722504912923152E-2</v>
      </c>
    </row>
    <row r="66" spans="1:10" ht="24.95" customHeight="1">
      <c r="A66" s="71" t="s">
        <v>83</v>
      </c>
      <c r="B66" s="89" t="s">
        <v>164</v>
      </c>
      <c r="C66" s="73" t="s">
        <v>57</v>
      </c>
      <c r="D66" s="90">
        <v>1</v>
      </c>
      <c r="E66" s="88">
        <f>H66*I66</f>
        <v>52.474619999999994</v>
      </c>
      <c r="F66" s="72">
        <f>E66*D66</f>
        <v>52.474619999999994</v>
      </c>
      <c r="G66" s="141" t="s">
        <v>218</v>
      </c>
      <c r="H66" s="74">
        <f>'CUSTO UNITÁRIO'!G254</f>
        <v>40.677999999999997</v>
      </c>
      <c r="I66" s="19">
        <v>1.29</v>
      </c>
      <c r="J66" s="52">
        <f>F66/F118%</f>
        <v>4.7624135957946345E-2</v>
      </c>
    </row>
    <row r="67" spans="1:10" ht="24.95" customHeight="1" thickBot="1">
      <c r="A67" s="304" t="s">
        <v>216</v>
      </c>
      <c r="B67" s="305" t="s">
        <v>165</v>
      </c>
      <c r="C67" s="306" t="s">
        <v>57</v>
      </c>
      <c r="D67" s="307">
        <v>4</v>
      </c>
      <c r="E67" s="308">
        <f>H67*I67</f>
        <v>22.723350000000003</v>
      </c>
      <c r="F67" s="309">
        <f>E67*D67</f>
        <v>90.893400000000014</v>
      </c>
      <c r="G67" s="310" t="s">
        <v>217</v>
      </c>
      <c r="H67" s="311">
        <f>'CUSTO UNITÁRIO'!G261</f>
        <v>17.615000000000002</v>
      </c>
      <c r="I67" s="131">
        <v>1.29</v>
      </c>
      <c r="J67" s="302">
        <f>F67/F118%</f>
        <v>8.2491681488689225E-2</v>
      </c>
    </row>
    <row r="68" spans="1:10" ht="26.25" thickTop="1">
      <c r="A68" s="292" t="s">
        <v>84</v>
      </c>
      <c r="B68" s="293" t="s">
        <v>241</v>
      </c>
      <c r="C68" s="700"/>
      <c r="D68" s="700"/>
      <c r="E68" s="700"/>
      <c r="F68" s="296">
        <f>SUM(F69:F87)</f>
        <v>10756.132113900003</v>
      </c>
      <c r="G68" s="701"/>
      <c r="H68" s="700"/>
      <c r="I68" s="700"/>
      <c r="J68" s="295">
        <f>F68/F118%</f>
        <v>9.7618905706035921</v>
      </c>
    </row>
    <row r="69" spans="1:10" ht="63.75">
      <c r="A69" s="65" t="s">
        <v>85</v>
      </c>
      <c r="B69" s="91" t="s">
        <v>86</v>
      </c>
      <c r="C69" s="67" t="s">
        <v>57</v>
      </c>
      <c r="D69" s="92">
        <v>5</v>
      </c>
      <c r="E69" s="93">
        <f>H69*I69</f>
        <v>116.50157700000001</v>
      </c>
      <c r="F69" s="66">
        <f>E69*D69</f>
        <v>582.5078850000001</v>
      </c>
      <c r="G69" s="140" t="s">
        <v>240</v>
      </c>
      <c r="H69" s="75">
        <f>'CUSTO UNITÁRIO'!G270</f>
        <v>90.311300000000003</v>
      </c>
      <c r="I69" s="44">
        <v>1.29</v>
      </c>
      <c r="J69" s="76">
        <f>F69/F118%</f>
        <v>0.52866385143552796</v>
      </c>
    </row>
    <row r="70" spans="1:10" ht="66.75" customHeight="1">
      <c r="A70" s="68" t="s">
        <v>87</v>
      </c>
      <c r="B70" s="89" t="s">
        <v>166</v>
      </c>
      <c r="C70" s="70" t="s">
        <v>57</v>
      </c>
      <c r="D70" s="90">
        <v>2</v>
      </c>
      <c r="E70" s="94">
        <f t="shared" ref="E70:E87" si="4">H70*I70</f>
        <v>74.802804299999991</v>
      </c>
      <c r="F70" s="69">
        <f t="shared" ref="F70:F87" si="5">E70*D70</f>
        <v>149.60560859999998</v>
      </c>
      <c r="G70" s="18" t="s">
        <v>239</v>
      </c>
      <c r="H70" s="77">
        <f>'CUSTO UNITÁRIO'!G279</f>
        <v>57.986669999999997</v>
      </c>
      <c r="I70" s="51">
        <v>1.29</v>
      </c>
      <c r="J70" s="78">
        <f>F70/F118%</f>
        <v>0.1357768354308751</v>
      </c>
    </row>
    <row r="71" spans="1:10" ht="41.25" customHeight="1">
      <c r="A71" s="68" t="s">
        <v>88</v>
      </c>
      <c r="B71" s="95" t="s">
        <v>167</v>
      </c>
      <c r="C71" s="70" t="s">
        <v>57</v>
      </c>
      <c r="D71" s="90">
        <v>3</v>
      </c>
      <c r="E71" s="94">
        <f t="shared" si="4"/>
        <v>40.324161599999996</v>
      </c>
      <c r="F71" s="69">
        <f t="shared" si="5"/>
        <v>120.97248479999999</v>
      </c>
      <c r="G71" s="18" t="s">
        <v>254</v>
      </c>
      <c r="H71" s="77">
        <f>'CUSTO UNITÁRIO'!G288</f>
        <v>31.259039999999999</v>
      </c>
      <c r="I71" s="51">
        <v>1.29</v>
      </c>
      <c r="J71" s="78">
        <f>F71/F118%</f>
        <v>0.10979041036001401</v>
      </c>
    </row>
    <row r="72" spans="1:10" ht="39.75" customHeight="1">
      <c r="A72" s="68" t="s">
        <v>89</v>
      </c>
      <c r="B72" s="96" t="s">
        <v>168</v>
      </c>
      <c r="C72" s="70" t="s">
        <v>57</v>
      </c>
      <c r="D72" s="90">
        <v>2</v>
      </c>
      <c r="E72" s="94">
        <f t="shared" si="4"/>
        <v>19.467751199999999</v>
      </c>
      <c r="F72" s="69">
        <f t="shared" si="5"/>
        <v>38.935502399999997</v>
      </c>
      <c r="G72" s="18" t="s">
        <v>255</v>
      </c>
      <c r="H72" s="77">
        <f>'CUSTO UNITÁRIO'!G297</f>
        <v>15.091279999999998</v>
      </c>
      <c r="I72" s="51">
        <v>1.29</v>
      </c>
      <c r="J72" s="78">
        <f>F72/F118%</f>
        <v>3.533650476913499E-2</v>
      </c>
    </row>
    <row r="73" spans="1:10" ht="40.5" customHeight="1">
      <c r="A73" s="68" t="s">
        <v>90</v>
      </c>
      <c r="B73" s="96" t="s">
        <v>169</v>
      </c>
      <c r="C73" s="70" t="s">
        <v>30</v>
      </c>
      <c r="D73" s="90">
        <v>3</v>
      </c>
      <c r="E73" s="94">
        <f t="shared" si="4"/>
        <v>22.945913699999995</v>
      </c>
      <c r="F73" s="69">
        <f t="shared" si="5"/>
        <v>68.837741099999988</v>
      </c>
      <c r="G73" s="18" t="s">
        <v>235</v>
      </c>
      <c r="H73" s="77">
        <f>'CUSTO UNITÁRIO'!G304</f>
        <v>17.787529999999997</v>
      </c>
      <c r="I73" s="51">
        <v>1.29</v>
      </c>
      <c r="J73" s="78">
        <f>F73/F118%</f>
        <v>6.2474734284580072E-2</v>
      </c>
    </row>
    <row r="74" spans="1:10" ht="40.5" customHeight="1">
      <c r="A74" s="68" t="s">
        <v>91</v>
      </c>
      <c r="B74" s="96" t="s">
        <v>170</v>
      </c>
      <c r="C74" s="70" t="s">
        <v>57</v>
      </c>
      <c r="D74" s="90">
        <v>3</v>
      </c>
      <c r="E74" s="94">
        <f t="shared" si="4"/>
        <v>28.997961599999996</v>
      </c>
      <c r="F74" s="69">
        <f t="shared" si="5"/>
        <v>86.993884799999989</v>
      </c>
      <c r="G74" s="18" t="s">
        <v>234</v>
      </c>
      <c r="H74" s="77">
        <f>'CUSTO UNITÁRIO'!G313</f>
        <v>22.479039999999998</v>
      </c>
      <c r="I74" s="51">
        <v>1.29</v>
      </c>
      <c r="J74" s="78">
        <f>F74/F118%</f>
        <v>7.8952617422005572E-2</v>
      </c>
    </row>
    <row r="75" spans="1:10" ht="38.25" customHeight="1">
      <c r="A75" s="68" t="s">
        <v>92</v>
      </c>
      <c r="B75" s="96" t="s">
        <v>171</v>
      </c>
      <c r="C75" s="70" t="s">
        <v>30</v>
      </c>
      <c r="D75" s="90">
        <v>2</v>
      </c>
      <c r="E75" s="94">
        <f t="shared" si="4"/>
        <v>13.950227699999999</v>
      </c>
      <c r="F75" s="69">
        <f t="shared" si="5"/>
        <v>27.900455399999998</v>
      </c>
      <c r="G75" s="18" t="s">
        <v>256</v>
      </c>
      <c r="H75" s="77">
        <f>'CUSTO UNITÁRIO'!G320</f>
        <v>10.814129999999999</v>
      </c>
      <c r="I75" s="51">
        <v>1.29</v>
      </c>
      <c r="J75" s="78">
        <f>F75/F118%</f>
        <v>2.532148077028892E-2</v>
      </c>
    </row>
    <row r="76" spans="1:10" ht="38.25">
      <c r="A76" s="68" t="s">
        <v>93</v>
      </c>
      <c r="B76" s="96" t="s">
        <v>172</v>
      </c>
      <c r="C76" s="70" t="s">
        <v>57</v>
      </c>
      <c r="D76" s="90">
        <v>1</v>
      </c>
      <c r="E76" s="94">
        <f t="shared" si="4"/>
        <v>9.1639020000000002</v>
      </c>
      <c r="F76" s="69">
        <f t="shared" si="5"/>
        <v>9.1639020000000002</v>
      </c>
      <c r="G76" s="18" t="s">
        <v>233</v>
      </c>
      <c r="H76" s="77">
        <f>'CUSTO UNITÁRIO'!G329</f>
        <v>7.1037999999999997</v>
      </c>
      <c r="I76" s="51">
        <v>1.29</v>
      </c>
      <c r="J76" s="78">
        <f>F76/F118%</f>
        <v>8.316838020995608E-3</v>
      </c>
    </row>
    <row r="77" spans="1:10" ht="38.25">
      <c r="A77" s="68" t="s">
        <v>94</v>
      </c>
      <c r="B77" s="96" t="s">
        <v>173</v>
      </c>
      <c r="C77" s="70" t="s">
        <v>57</v>
      </c>
      <c r="D77" s="90">
        <v>1</v>
      </c>
      <c r="E77" s="94">
        <f t="shared" si="4"/>
        <v>16.192144500000001</v>
      </c>
      <c r="F77" s="69">
        <f t="shared" si="5"/>
        <v>16.192144500000001</v>
      </c>
      <c r="G77" s="18" t="s">
        <v>232</v>
      </c>
      <c r="H77" s="77">
        <f>'CUSTO UNITÁRIO'!G338</f>
        <v>12.552049999999999</v>
      </c>
      <c r="I77" s="51">
        <v>1.29</v>
      </c>
      <c r="J77" s="78">
        <f>F77/F118%</f>
        <v>1.4695425924355686E-2</v>
      </c>
    </row>
    <row r="78" spans="1:10" ht="40.5" customHeight="1">
      <c r="A78" s="68" t="s">
        <v>95</v>
      </c>
      <c r="B78" s="96" t="s">
        <v>174</v>
      </c>
      <c r="C78" s="70" t="s">
        <v>30</v>
      </c>
      <c r="D78" s="90">
        <v>24</v>
      </c>
      <c r="E78" s="94">
        <f t="shared" si="4"/>
        <v>3.8313000000000001</v>
      </c>
      <c r="F78" s="69">
        <f t="shared" si="5"/>
        <v>91.9512</v>
      </c>
      <c r="G78" s="18" t="s">
        <v>231</v>
      </c>
      <c r="H78" s="77">
        <f>'CUSTO UNITÁRIO'!G344</f>
        <v>2.97</v>
      </c>
      <c r="I78" s="51">
        <v>1.29</v>
      </c>
      <c r="J78" s="78">
        <f>F78/F118%</f>
        <v>8.3451703896022814E-2</v>
      </c>
    </row>
    <row r="79" spans="1:10" ht="24.95" customHeight="1">
      <c r="A79" s="68" t="s">
        <v>96</v>
      </c>
      <c r="B79" s="96" t="s">
        <v>97</v>
      </c>
      <c r="C79" s="70" t="s">
        <v>57</v>
      </c>
      <c r="D79" s="90">
        <v>8</v>
      </c>
      <c r="E79" s="94">
        <f t="shared" si="4"/>
        <v>14.127112500000003</v>
      </c>
      <c r="F79" s="69">
        <f t="shared" si="5"/>
        <v>113.01690000000002</v>
      </c>
      <c r="G79" s="18" t="s">
        <v>236</v>
      </c>
      <c r="H79" s="77">
        <f>'CUSTO UNITÁRIO'!G353</f>
        <v>10.951250000000002</v>
      </c>
      <c r="I79" s="51">
        <v>1.29</v>
      </c>
      <c r="J79" s="78">
        <f>F79/F118%</f>
        <v>0.1025701989103614</v>
      </c>
    </row>
    <row r="80" spans="1:10" ht="24.95" customHeight="1">
      <c r="A80" s="68" t="s">
        <v>98</v>
      </c>
      <c r="B80" s="96" t="s">
        <v>99</v>
      </c>
      <c r="C80" s="70" t="s">
        <v>57</v>
      </c>
      <c r="D80" s="90">
        <v>7</v>
      </c>
      <c r="E80" s="94">
        <f t="shared" si="4"/>
        <v>18.662881500000001</v>
      </c>
      <c r="F80" s="69">
        <f t="shared" si="5"/>
        <v>130.64017050000001</v>
      </c>
      <c r="G80" s="18" t="s">
        <v>238</v>
      </c>
      <c r="H80" s="77">
        <f>'CUSTO UNITÁRIO'!G362</f>
        <v>14.46735</v>
      </c>
      <c r="I80" s="51">
        <v>1.29</v>
      </c>
      <c r="J80" s="78">
        <f>F80/F118%</f>
        <v>0.11856446490629742</v>
      </c>
    </row>
    <row r="81" spans="1:10" ht="24.95" customHeight="1">
      <c r="A81" s="68" t="s">
        <v>100</v>
      </c>
      <c r="B81" s="96" t="s">
        <v>101</v>
      </c>
      <c r="C81" s="70" t="s">
        <v>57</v>
      </c>
      <c r="D81" s="90">
        <v>1</v>
      </c>
      <c r="E81" s="94">
        <f t="shared" si="4"/>
        <v>8.520411300000001</v>
      </c>
      <c r="F81" s="69">
        <f t="shared" si="5"/>
        <v>8.520411300000001</v>
      </c>
      <c r="G81" s="18" t="s">
        <v>237</v>
      </c>
      <c r="H81" s="77">
        <f>'CUSTO UNITÁRIO'!G371</f>
        <v>6.6049700000000007</v>
      </c>
      <c r="I81" s="51">
        <v>1.29</v>
      </c>
      <c r="J81" s="78">
        <f>F81/F118%</f>
        <v>7.732828292397782E-3</v>
      </c>
    </row>
    <row r="82" spans="1:10" ht="24.95" customHeight="1">
      <c r="A82" s="68" t="s">
        <v>102</v>
      </c>
      <c r="B82" s="96" t="s">
        <v>103</v>
      </c>
      <c r="C82" s="70" t="s">
        <v>57</v>
      </c>
      <c r="D82" s="90">
        <v>5</v>
      </c>
      <c r="E82" s="94">
        <f t="shared" si="4"/>
        <v>18.040907999999998</v>
      </c>
      <c r="F82" s="69">
        <f t="shared" si="5"/>
        <v>90.204539999999994</v>
      </c>
      <c r="G82" s="18" t="s">
        <v>230</v>
      </c>
      <c r="H82" s="77">
        <f>'CUSTO UNITÁRIO'!G379</f>
        <v>13.985199999999999</v>
      </c>
      <c r="I82" s="51">
        <v>1.29</v>
      </c>
      <c r="J82" s="78">
        <f>F82/F118%</f>
        <v>8.1866496164889044E-2</v>
      </c>
    </row>
    <row r="83" spans="1:10" ht="41.25" customHeight="1" thickBot="1">
      <c r="A83" s="304" t="s">
        <v>104</v>
      </c>
      <c r="B83" s="312" t="s">
        <v>175</v>
      </c>
      <c r="C83" s="306" t="s">
        <v>57</v>
      </c>
      <c r="D83" s="307">
        <v>4</v>
      </c>
      <c r="E83" s="308">
        <f t="shared" si="4"/>
        <v>9.3561635999999986</v>
      </c>
      <c r="F83" s="309">
        <f>E83*D83</f>
        <v>37.424654399999994</v>
      </c>
      <c r="G83" s="129" t="s">
        <v>229</v>
      </c>
      <c r="H83" s="313">
        <f>'CUSTO UNITÁRIO'!G388</f>
        <v>7.2528399999999991</v>
      </c>
      <c r="I83" s="131">
        <v>1.29</v>
      </c>
      <c r="J83" s="314">
        <f>F83/F118%</f>
        <v>3.3965311789294614E-2</v>
      </c>
    </row>
    <row r="84" spans="1:10" ht="39" customHeight="1" thickTop="1">
      <c r="A84" s="71" t="s">
        <v>105</v>
      </c>
      <c r="B84" s="297" t="s">
        <v>176</v>
      </c>
      <c r="C84" s="73" t="s">
        <v>57</v>
      </c>
      <c r="D84" s="298">
        <v>4</v>
      </c>
      <c r="E84" s="88">
        <f t="shared" si="4"/>
        <v>3.7705410000000006</v>
      </c>
      <c r="F84" s="72">
        <f t="shared" si="5"/>
        <v>15.082164000000002</v>
      </c>
      <c r="G84" s="22" t="s">
        <v>228</v>
      </c>
      <c r="H84" s="74">
        <f>'CUSTO UNITÁRIO'!G397</f>
        <v>2.9229000000000003</v>
      </c>
      <c r="I84" s="19">
        <v>1.29</v>
      </c>
      <c r="J84" s="104">
        <f>F84/F118%</f>
        <v>1.3688046314123745E-2</v>
      </c>
    </row>
    <row r="85" spans="1:10" ht="24.95" customHeight="1">
      <c r="A85" s="68" t="s">
        <v>106</v>
      </c>
      <c r="B85" s="97" t="s">
        <v>107</v>
      </c>
      <c r="C85" s="70" t="s">
        <v>57</v>
      </c>
      <c r="D85" s="90">
        <v>2</v>
      </c>
      <c r="E85" s="94">
        <f t="shared" si="4"/>
        <v>287.72172899999998</v>
      </c>
      <c r="F85" s="69">
        <f t="shared" si="5"/>
        <v>575.44345799999996</v>
      </c>
      <c r="G85" s="18" t="s">
        <v>227</v>
      </c>
      <c r="H85" s="77">
        <f>'CUSTO UNITÁRIO'!G408</f>
        <v>223.0401</v>
      </c>
      <c r="I85" s="51">
        <v>1.29</v>
      </c>
      <c r="J85" s="78">
        <f>F85/F118%</f>
        <v>0.52225242374128278</v>
      </c>
    </row>
    <row r="86" spans="1:10" ht="24.95" customHeight="1">
      <c r="A86" s="68" t="s">
        <v>108</v>
      </c>
      <c r="B86" s="149" t="s">
        <v>109</v>
      </c>
      <c r="C86" s="70" t="s">
        <v>57</v>
      </c>
      <c r="D86" s="90">
        <v>1</v>
      </c>
      <c r="E86" s="94">
        <f t="shared" si="4"/>
        <v>571.53190710000013</v>
      </c>
      <c r="F86" s="69">
        <f t="shared" si="5"/>
        <v>571.53190710000013</v>
      </c>
      <c r="G86" s="18" t="s">
        <v>226</v>
      </c>
      <c r="H86" s="77">
        <f>'CUSTO UNITÁRIO'!G419</f>
        <v>443.04799000000008</v>
      </c>
      <c r="I86" s="51">
        <v>1.29</v>
      </c>
      <c r="J86" s="78">
        <f>F86/F118%</f>
        <v>0.51870243649281822</v>
      </c>
    </row>
    <row r="87" spans="1:10" ht="24.95" customHeight="1">
      <c r="A87" s="68" t="s">
        <v>242</v>
      </c>
      <c r="B87" s="143" t="s">
        <v>146</v>
      </c>
      <c r="C87" s="144" t="s">
        <v>57</v>
      </c>
      <c r="D87" s="107">
        <v>1</v>
      </c>
      <c r="E87" s="150">
        <f t="shared" si="4"/>
        <v>8021.2071000000014</v>
      </c>
      <c r="F87" s="145">
        <f t="shared" si="5"/>
        <v>8021.2071000000014</v>
      </c>
      <c r="G87" s="83" t="s">
        <v>243</v>
      </c>
      <c r="H87" s="146">
        <f>'CUSTO UNITÁRIO'!G431</f>
        <v>6217.9900000000007</v>
      </c>
      <c r="I87" s="64">
        <v>1.29</v>
      </c>
      <c r="J87" s="151">
        <f>F87/F118%</f>
        <v>7.2797679616783251</v>
      </c>
    </row>
    <row r="88" spans="1:10" ht="20.100000000000001" customHeight="1">
      <c r="A88" s="35" t="s">
        <v>110</v>
      </c>
      <c r="B88" s="36" t="s">
        <v>150</v>
      </c>
      <c r="C88" s="702"/>
      <c r="D88" s="702"/>
      <c r="E88" s="702"/>
      <c r="F88" s="85">
        <f>SUM(F89)</f>
        <v>327.74393772000002</v>
      </c>
      <c r="G88" s="703"/>
      <c r="H88" s="702"/>
      <c r="I88" s="702"/>
      <c r="J88" s="57">
        <f>F88/F118%</f>
        <v>0.29744897341552895</v>
      </c>
    </row>
    <row r="89" spans="1:10" ht="51">
      <c r="A89" s="71" t="s">
        <v>111</v>
      </c>
      <c r="B89" s="98" t="s">
        <v>333</v>
      </c>
      <c r="C89" s="73" t="s">
        <v>22</v>
      </c>
      <c r="D89" s="73">
        <v>7.2</v>
      </c>
      <c r="E89" s="74">
        <f>H89*I89</f>
        <v>45.519991349999998</v>
      </c>
      <c r="F89" s="72">
        <f>E89*D89</f>
        <v>327.74393772000002</v>
      </c>
      <c r="G89" s="18" t="s">
        <v>334</v>
      </c>
      <c r="H89" s="74">
        <f>'CUSTO UNITÁRIO'!G439</f>
        <v>35.286814999999997</v>
      </c>
      <c r="I89" s="19">
        <v>1.29</v>
      </c>
      <c r="J89" s="76">
        <f>F89/F118%</f>
        <v>0.29744897341552895</v>
      </c>
    </row>
    <row r="90" spans="1:10" ht="25.5">
      <c r="A90" s="35" t="s">
        <v>112</v>
      </c>
      <c r="B90" s="36" t="s">
        <v>113</v>
      </c>
      <c r="C90" s="702"/>
      <c r="D90" s="702"/>
      <c r="E90" s="702"/>
      <c r="F90" s="85">
        <f>SUM(F91,F101,F115)</f>
        <v>15481.987503</v>
      </c>
      <c r="G90" s="703"/>
      <c r="H90" s="702"/>
      <c r="I90" s="702"/>
      <c r="J90" s="57">
        <f>F90/F118%</f>
        <v>14.050912188446498</v>
      </c>
    </row>
    <row r="91" spans="1:10" ht="20.100000000000001" customHeight="1">
      <c r="A91" s="283" t="s">
        <v>114</v>
      </c>
      <c r="B91" s="99" t="s">
        <v>285</v>
      </c>
      <c r="C91" s="100"/>
      <c r="D91" s="100"/>
      <c r="E91" s="101"/>
      <c r="F91" s="37">
        <f>SUM(F92:F100)</f>
        <v>12839.324849999999</v>
      </c>
      <c r="G91" s="102"/>
      <c r="H91" s="290" t="s">
        <v>114</v>
      </c>
      <c r="I91" s="103"/>
      <c r="J91" s="57">
        <f>F91/F118%</f>
        <v>11.652523682203684</v>
      </c>
    </row>
    <row r="92" spans="1:10" ht="24.95" customHeight="1">
      <c r="A92" s="71" t="s">
        <v>115</v>
      </c>
      <c r="B92" s="13" t="s">
        <v>177</v>
      </c>
      <c r="C92" s="73" t="s">
        <v>57</v>
      </c>
      <c r="D92" s="87">
        <v>5</v>
      </c>
      <c r="E92" s="88">
        <f>H92*I92</f>
        <v>1244.4468750000001</v>
      </c>
      <c r="F92" s="72">
        <f>E92*D92</f>
        <v>6222.234375</v>
      </c>
      <c r="G92" s="22" t="s">
        <v>263</v>
      </c>
      <c r="H92" s="335">
        <f>'CUSTO UNITÁRIO DAS LOJAS LOCAIS'!K33</f>
        <v>964.68750000000011</v>
      </c>
      <c r="I92" s="19">
        <v>1.29</v>
      </c>
      <c r="J92" s="104">
        <f>F92/F118%</f>
        <v>5.6470830248452941</v>
      </c>
    </row>
    <row r="93" spans="1:10" ht="24.95" customHeight="1">
      <c r="A93" s="68" t="s">
        <v>116</v>
      </c>
      <c r="B93" s="89" t="s">
        <v>178</v>
      </c>
      <c r="C93" s="70" t="s">
        <v>57</v>
      </c>
      <c r="D93" s="90">
        <v>2</v>
      </c>
      <c r="E93" s="88">
        <f t="shared" ref="E93:E100" si="6">H93*I93</f>
        <v>327.40200000000004</v>
      </c>
      <c r="F93" s="72">
        <f t="shared" ref="F93:F100" si="7">E93*D93</f>
        <v>654.80400000000009</v>
      </c>
      <c r="G93" s="22" t="s">
        <v>263</v>
      </c>
      <c r="H93" s="384">
        <f>'CUSTO UNITÁRIO DAS LOJAS LOCAIS'!K35</f>
        <v>253.8</v>
      </c>
      <c r="I93" s="51">
        <v>1.29</v>
      </c>
      <c r="J93" s="78">
        <f>F93/F118%</f>
        <v>0.59427728532016255</v>
      </c>
    </row>
    <row r="94" spans="1:10" ht="24.95" customHeight="1">
      <c r="A94" s="68" t="s">
        <v>117</v>
      </c>
      <c r="B94" s="89" t="s">
        <v>179</v>
      </c>
      <c r="C94" s="70" t="s">
        <v>57</v>
      </c>
      <c r="D94" s="105">
        <v>4</v>
      </c>
      <c r="E94" s="88">
        <f t="shared" si="6"/>
        <v>262.96650000000005</v>
      </c>
      <c r="F94" s="72">
        <f t="shared" si="7"/>
        <v>1051.8660000000002</v>
      </c>
      <c r="G94" s="22" t="s">
        <v>263</v>
      </c>
      <c r="H94" s="384">
        <f>'CUSTO UNITÁRIO DAS LOJAS LOCAIS'!K37</f>
        <v>203.85000000000002</v>
      </c>
      <c r="I94" s="51">
        <v>1.29</v>
      </c>
      <c r="J94" s="78">
        <f>F94/F118%</f>
        <v>0.95463691578026122</v>
      </c>
    </row>
    <row r="95" spans="1:10" ht="24.95" customHeight="1">
      <c r="A95" s="68" t="s">
        <v>118</v>
      </c>
      <c r="B95" s="89" t="s">
        <v>180</v>
      </c>
      <c r="C95" s="70" t="s">
        <v>57</v>
      </c>
      <c r="D95" s="105">
        <v>8</v>
      </c>
      <c r="E95" s="88">
        <f t="shared" si="6"/>
        <v>107.68275000000001</v>
      </c>
      <c r="F95" s="72">
        <f t="shared" si="7"/>
        <v>861.4620000000001</v>
      </c>
      <c r="G95" s="22" t="s">
        <v>263</v>
      </c>
      <c r="H95" s="385">
        <f>'CUSTO UNITÁRIO DAS LOJAS LOCAIS'!K39</f>
        <v>83.475000000000009</v>
      </c>
      <c r="I95" s="51">
        <v>1.29</v>
      </c>
      <c r="J95" s="78">
        <f>F95/F118%</f>
        <v>0.78183288246021387</v>
      </c>
    </row>
    <row r="96" spans="1:10" ht="24.95" customHeight="1">
      <c r="A96" s="68" t="s">
        <v>119</v>
      </c>
      <c r="B96" s="89" t="s">
        <v>181</v>
      </c>
      <c r="C96" s="70" t="s">
        <v>57</v>
      </c>
      <c r="D96" s="106">
        <v>10</v>
      </c>
      <c r="E96" s="88">
        <f t="shared" si="6"/>
        <v>80.66628</v>
      </c>
      <c r="F96" s="72">
        <f t="shared" si="7"/>
        <v>806.66280000000006</v>
      </c>
      <c r="G96" s="22" t="s">
        <v>263</v>
      </c>
      <c r="H96" s="385">
        <f>'CUSTO UNITÁRIO DAS LOJAS LOCAIS'!K41</f>
        <v>62.531999999999996</v>
      </c>
      <c r="I96" s="51">
        <v>1.29</v>
      </c>
      <c r="J96" s="78">
        <f>F96/F118%</f>
        <v>0.73209903872420024</v>
      </c>
    </row>
    <row r="97" spans="1:14" ht="24.95" customHeight="1">
      <c r="A97" s="68" t="s">
        <v>120</v>
      </c>
      <c r="B97" s="95" t="s">
        <v>182</v>
      </c>
      <c r="C97" s="70" t="s">
        <v>57</v>
      </c>
      <c r="D97" s="106">
        <v>15</v>
      </c>
      <c r="E97" s="88">
        <f t="shared" si="6"/>
        <v>41.941125000000007</v>
      </c>
      <c r="F97" s="72">
        <f t="shared" si="7"/>
        <v>629.11687500000005</v>
      </c>
      <c r="G97" s="22" t="s">
        <v>263</v>
      </c>
      <c r="H97" s="384">
        <f>'CUSTO UNITÁRIO DAS LOJAS LOCAIS'!K43</f>
        <v>32.512500000000003</v>
      </c>
      <c r="I97" s="51">
        <v>1.29</v>
      </c>
      <c r="J97" s="78">
        <f>F97/F118%</f>
        <v>0.57096454606890612</v>
      </c>
    </row>
    <row r="98" spans="1:14" ht="24.95" customHeight="1">
      <c r="A98" s="68" t="s">
        <v>121</v>
      </c>
      <c r="B98" s="95" t="s">
        <v>183</v>
      </c>
      <c r="C98" s="70" t="s">
        <v>57</v>
      </c>
      <c r="D98" s="106">
        <v>20</v>
      </c>
      <c r="E98" s="88">
        <f t="shared" si="6"/>
        <v>81.473174999999998</v>
      </c>
      <c r="F98" s="72">
        <f t="shared" si="7"/>
        <v>1629.4634999999998</v>
      </c>
      <c r="G98" s="22" t="s">
        <v>263</v>
      </c>
      <c r="H98" s="384">
        <f>'CUSTO UNITÁRIO DAS LOJAS LOCAIS'!K45</f>
        <v>63.157499999999999</v>
      </c>
      <c r="I98" s="51">
        <v>1.29</v>
      </c>
      <c r="J98" s="78">
        <f>F98/F118%</f>
        <v>1.4788442729554041</v>
      </c>
    </row>
    <row r="99" spans="1:14" ht="24.95" customHeight="1">
      <c r="A99" s="68" t="s">
        <v>122</v>
      </c>
      <c r="B99" s="95" t="s">
        <v>184</v>
      </c>
      <c r="C99" s="70" t="s">
        <v>57</v>
      </c>
      <c r="D99" s="106">
        <v>16</v>
      </c>
      <c r="E99" s="88">
        <f t="shared" si="6"/>
        <v>54.712125</v>
      </c>
      <c r="F99" s="72">
        <f t="shared" si="7"/>
        <v>875.39400000000001</v>
      </c>
      <c r="G99" s="22" t="s">
        <v>263</v>
      </c>
      <c r="H99" s="384">
        <f>'CUSTO UNITÁRIO DAS LOJAS LOCAIS'!K47</f>
        <v>42.412500000000001</v>
      </c>
      <c r="I99" s="51">
        <v>1.29</v>
      </c>
      <c r="J99" s="78">
        <f>F99/F118%</f>
        <v>0.79447708002021722</v>
      </c>
    </row>
    <row r="100" spans="1:14" ht="24.95" customHeight="1">
      <c r="A100" s="68" t="s">
        <v>123</v>
      </c>
      <c r="B100" s="31" t="s">
        <v>185</v>
      </c>
      <c r="C100" s="70" t="s">
        <v>57</v>
      </c>
      <c r="D100" s="107">
        <v>4</v>
      </c>
      <c r="E100" s="88">
        <f t="shared" si="6"/>
        <v>27.080325000000002</v>
      </c>
      <c r="F100" s="72">
        <f t="shared" si="7"/>
        <v>108.32130000000001</v>
      </c>
      <c r="G100" s="22" t="s">
        <v>263</v>
      </c>
      <c r="H100" s="335">
        <f>'CUSTO UNITÁRIO DAS LOJAS LOCAIS'!K49</f>
        <v>20.9925</v>
      </c>
      <c r="I100" s="51">
        <v>1.29</v>
      </c>
      <c r="J100" s="108">
        <f>F100/F118%</f>
        <v>9.8308636029026883E-2</v>
      </c>
    </row>
    <row r="101" spans="1:14" ht="20.100000000000001" customHeight="1">
      <c r="A101" s="282" t="s">
        <v>114</v>
      </c>
      <c r="B101" s="99" t="s">
        <v>284</v>
      </c>
      <c r="C101" s="100"/>
      <c r="D101" s="100"/>
      <c r="E101" s="101"/>
      <c r="F101" s="37">
        <f>SUM(F102:F106)</f>
        <v>331.32940500000001</v>
      </c>
      <c r="G101" s="102"/>
      <c r="H101" s="101"/>
      <c r="I101" s="103"/>
      <c r="J101" s="57">
        <f>F101/F118%</f>
        <v>0.30070301853706555</v>
      </c>
    </row>
    <row r="102" spans="1:14" ht="24.95" customHeight="1">
      <c r="A102" s="65" t="s">
        <v>124</v>
      </c>
      <c r="B102" s="288" t="s">
        <v>186</v>
      </c>
      <c r="C102" s="67" t="s">
        <v>57</v>
      </c>
      <c r="D102" s="109">
        <v>12</v>
      </c>
      <c r="E102" s="75">
        <f>H102*I102</f>
        <v>10.750000000000002</v>
      </c>
      <c r="F102" s="66">
        <f>E102*D102</f>
        <v>129.00000000000003</v>
      </c>
      <c r="G102" s="22" t="s">
        <v>263</v>
      </c>
      <c r="H102" s="75">
        <f>'CUSTO UNITÁRIO DAS LOJAS LOCAIS'!K23</f>
        <v>8.3333333333333339</v>
      </c>
      <c r="I102" s="44">
        <v>1.29</v>
      </c>
      <c r="J102" s="76">
        <f>F102/F118%</f>
        <v>0.11707590333336537</v>
      </c>
    </row>
    <row r="103" spans="1:14" ht="24.95" customHeight="1">
      <c r="A103" s="68" t="s">
        <v>125</v>
      </c>
      <c r="B103" s="289" t="s">
        <v>264</v>
      </c>
      <c r="C103" s="70" t="s">
        <v>57</v>
      </c>
      <c r="D103" s="110">
        <v>96</v>
      </c>
      <c r="E103" s="77">
        <f>H103*I103</f>
        <v>0.57620000000000005</v>
      </c>
      <c r="F103" s="69">
        <f>E103*D103</f>
        <v>55.315200000000004</v>
      </c>
      <c r="G103" s="22" t="s">
        <v>263</v>
      </c>
      <c r="H103" s="77">
        <f>'CUSTO UNITÁRIO DAS LOJAS LOCAIS'!K25</f>
        <v>0.44666666666666671</v>
      </c>
      <c r="I103" s="51">
        <v>1.29</v>
      </c>
      <c r="J103" s="78">
        <f>F103/F118%</f>
        <v>5.0202147349347061E-2</v>
      </c>
    </row>
    <row r="104" spans="1:14" ht="24.95" customHeight="1">
      <c r="A104" s="68" t="s">
        <v>126</v>
      </c>
      <c r="B104" s="289" t="s">
        <v>187</v>
      </c>
      <c r="C104" s="70" t="s">
        <v>57</v>
      </c>
      <c r="D104" s="110">
        <v>96</v>
      </c>
      <c r="E104" s="77">
        <f>H104*I104</f>
        <v>0.55900000000000005</v>
      </c>
      <c r="F104" s="69">
        <f>E104*D104</f>
        <v>53.664000000000001</v>
      </c>
      <c r="G104" s="22" t="s">
        <v>263</v>
      </c>
      <c r="H104" s="77">
        <f>'CUSTO UNITÁRIO DAS LOJAS LOCAIS'!K27</f>
        <v>0.43333333333333335</v>
      </c>
      <c r="I104" s="51">
        <v>1.29</v>
      </c>
      <c r="J104" s="111">
        <f>F104/F118%</f>
        <v>4.8703575786679984E-2</v>
      </c>
      <c r="L104" s="148"/>
      <c r="M104" s="148"/>
      <c r="N104" s="148"/>
    </row>
    <row r="105" spans="1:14" ht="24.95" customHeight="1">
      <c r="A105" s="68" t="s">
        <v>127</v>
      </c>
      <c r="B105" s="289" t="s">
        <v>128</v>
      </c>
      <c r="C105" s="70" t="s">
        <v>129</v>
      </c>
      <c r="D105" s="110">
        <v>3</v>
      </c>
      <c r="E105" s="77">
        <f>H105*I105</f>
        <v>23.469615000000001</v>
      </c>
      <c r="F105" s="69">
        <f>E105*D105</f>
        <v>70.408844999999999</v>
      </c>
      <c r="G105" s="22" t="s">
        <v>263</v>
      </c>
      <c r="H105" s="77">
        <f>'CUSTO UNITÁRIO DAS LOJAS LOCAIS'!K51</f>
        <v>18.1935</v>
      </c>
      <c r="I105" s="51">
        <v>1.29</v>
      </c>
      <c r="J105" s="111">
        <f>F105/F118%</f>
        <v>6.3900613418867463E-2</v>
      </c>
      <c r="L105" s="148"/>
      <c r="M105" s="148"/>
      <c r="N105" s="148"/>
    </row>
    <row r="106" spans="1:14" ht="24.95" customHeight="1" thickBot="1">
      <c r="A106" s="304" t="s">
        <v>130</v>
      </c>
      <c r="B106" s="315" t="s">
        <v>131</v>
      </c>
      <c r="C106" s="306" t="s">
        <v>129</v>
      </c>
      <c r="D106" s="126">
        <v>1</v>
      </c>
      <c r="E106" s="311">
        <f>H106*I106</f>
        <v>22.94136</v>
      </c>
      <c r="F106" s="309">
        <f>E106*D106</f>
        <v>22.94136</v>
      </c>
      <c r="G106" s="129" t="s">
        <v>263</v>
      </c>
      <c r="H106" s="311">
        <f>'CUSTO UNITÁRIO DAS LOJAS LOCAIS'!K53</f>
        <v>17.783999999999999</v>
      </c>
      <c r="I106" s="131">
        <v>1.29</v>
      </c>
      <c r="J106" s="316">
        <f>F106/F118%</f>
        <v>2.0820778648805691E-2</v>
      </c>
      <c r="L106" s="148"/>
      <c r="M106" s="148"/>
      <c r="N106" s="148"/>
    </row>
    <row r="107" spans="1:14" ht="20.100000000000001" customHeight="1" thickTop="1">
      <c r="A107" s="292" t="s">
        <v>132</v>
      </c>
      <c r="B107" s="299" t="s">
        <v>133</v>
      </c>
      <c r="C107" s="694"/>
      <c r="D107" s="695"/>
      <c r="E107" s="696"/>
      <c r="F107" s="294">
        <f>SUM(F108)</f>
        <v>649.55757000000006</v>
      </c>
      <c r="G107" s="694"/>
      <c r="H107" s="695"/>
      <c r="I107" s="696"/>
      <c r="J107" s="300">
        <f>F107/F118%</f>
        <v>0.58951580833159456</v>
      </c>
      <c r="K107" s="2"/>
      <c r="L107" s="148"/>
      <c r="M107" s="148"/>
      <c r="N107" s="148"/>
    </row>
    <row r="108" spans="1:14" ht="24.95" customHeight="1">
      <c r="A108" s="53" t="s">
        <v>134</v>
      </c>
      <c r="B108" s="113" t="s">
        <v>293</v>
      </c>
      <c r="C108" s="55" t="s">
        <v>22</v>
      </c>
      <c r="D108" s="55">
        <v>2</v>
      </c>
      <c r="E108" s="56">
        <f>H108*I108</f>
        <v>324.77878500000003</v>
      </c>
      <c r="F108" s="114">
        <f>E108*D108</f>
        <v>649.55757000000006</v>
      </c>
      <c r="G108" s="18" t="s">
        <v>257</v>
      </c>
      <c r="H108" s="56">
        <f>'CUSTO UNITÁRIO'!G447</f>
        <v>251.76650000000001</v>
      </c>
      <c r="I108" s="115">
        <v>1.29</v>
      </c>
      <c r="J108" s="116">
        <f>F108/F118%</f>
        <v>0.58951580833159456</v>
      </c>
      <c r="K108" s="2"/>
      <c r="L108" s="148"/>
      <c r="M108" s="148"/>
      <c r="N108" s="148"/>
    </row>
    <row r="109" spans="1:14" ht="20.100000000000001" customHeight="1">
      <c r="A109" s="35" t="s">
        <v>135</v>
      </c>
      <c r="B109" s="112" t="s">
        <v>136</v>
      </c>
      <c r="C109" s="697"/>
      <c r="D109" s="698"/>
      <c r="E109" s="699"/>
      <c r="F109" s="37">
        <f>SUM(F110:F112)</f>
        <v>3726.4185943920006</v>
      </c>
      <c r="G109" s="697"/>
      <c r="H109" s="698"/>
      <c r="I109" s="699"/>
      <c r="J109" s="117">
        <f>F109/F118%</f>
        <v>3.3819676212146743</v>
      </c>
    </row>
    <row r="110" spans="1:14" ht="38.25">
      <c r="A110" s="46" t="s">
        <v>137</v>
      </c>
      <c r="B110" s="118" t="s">
        <v>188</v>
      </c>
      <c r="C110" s="48" t="s">
        <v>22</v>
      </c>
      <c r="D110" s="119">
        <v>49.78</v>
      </c>
      <c r="E110" s="50">
        <f>H110*I110</f>
        <v>15.0764364</v>
      </c>
      <c r="F110" s="49">
        <f>E110*D110</f>
        <v>750.50500399200007</v>
      </c>
      <c r="G110" s="18" t="s">
        <v>258</v>
      </c>
      <c r="H110" s="50">
        <f>'CUSTO UNITÁRIO'!G453</f>
        <v>11.68716</v>
      </c>
      <c r="I110" s="19">
        <v>1.29</v>
      </c>
      <c r="J110" s="120">
        <f>F110/F118%</f>
        <v>0.68113218060910363</v>
      </c>
    </row>
    <row r="111" spans="1:14" ht="24.95" customHeight="1">
      <c r="A111" s="46" t="s">
        <v>138</v>
      </c>
      <c r="B111" s="118" t="s">
        <v>189</v>
      </c>
      <c r="C111" s="48" t="s">
        <v>22</v>
      </c>
      <c r="D111" s="48">
        <v>158.94</v>
      </c>
      <c r="E111" s="50">
        <f>H111*I111</f>
        <v>17.781360000000003</v>
      </c>
      <c r="F111" s="49">
        <f>E111*D111</f>
        <v>2826.1693584000004</v>
      </c>
      <c r="G111" s="18" t="s">
        <v>259</v>
      </c>
      <c r="H111" s="50">
        <f>'CUSTO UNITÁRIO'!G461</f>
        <v>13.784000000000002</v>
      </c>
      <c r="I111" s="19">
        <v>1.29</v>
      </c>
      <c r="J111" s="120">
        <f>F111/F118%</f>
        <v>2.5649327954089736</v>
      </c>
    </row>
    <row r="112" spans="1:14" ht="38.25">
      <c r="A112" s="53" t="s">
        <v>139</v>
      </c>
      <c r="B112" s="113" t="s">
        <v>190</v>
      </c>
      <c r="C112" s="55" t="s">
        <v>22</v>
      </c>
      <c r="D112" s="121">
        <v>4</v>
      </c>
      <c r="E112" s="56">
        <f>H112*I112</f>
        <v>37.436058000000003</v>
      </c>
      <c r="F112" s="114">
        <f>E112*D112</f>
        <v>149.74423200000001</v>
      </c>
      <c r="G112" s="18" t="s">
        <v>260</v>
      </c>
      <c r="H112" s="56">
        <f>'CUSTO UNITÁRIO'!G469</f>
        <v>29.020200000000003</v>
      </c>
      <c r="I112" s="58">
        <v>1.29</v>
      </c>
      <c r="J112" s="122">
        <f>F112/F118%</f>
        <v>0.13590264519659717</v>
      </c>
    </row>
    <row r="113" spans="1:13" ht="20.100000000000001" customHeight="1">
      <c r="A113" s="35" t="s">
        <v>140</v>
      </c>
      <c r="B113" s="112" t="s">
        <v>141</v>
      </c>
      <c r="C113" s="697"/>
      <c r="D113" s="698"/>
      <c r="E113" s="699"/>
      <c r="F113" s="37">
        <f>SUM(F114:F116)</f>
        <v>5131.5414250679996</v>
      </c>
      <c r="G113" s="697"/>
      <c r="H113" s="698"/>
      <c r="I113" s="699"/>
      <c r="J113" s="117">
        <f>F113/F118%</f>
        <v>4.6572081227319453</v>
      </c>
      <c r="K113" s="2"/>
    </row>
    <row r="114" spans="1:13" ht="63.75">
      <c r="A114" s="39" t="s">
        <v>142</v>
      </c>
      <c r="B114" s="40" t="s">
        <v>191</v>
      </c>
      <c r="C114" s="109" t="s">
        <v>30</v>
      </c>
      <c r="D114" s="284">
        <v>35.799999999999997</v>
      </c>
      <c r="E114" s="43">
        <f>H114*I114</f>
        <v>63.284657459999998</v>
      </c>
      <c r="F114" s="42">
        <f>E114*D114</f>
        <v>2265.5907370679997</v>
      </c>
      <c r="G114" s="285" t="s">
        <v>261</v>
      </c>
      <c r="H114" s="43">
        <f>'CUSTO UNITÁRIO'!G479</f>
        <v>49.057873999999998</v>
      </c>
      <c r="I114" s="44">
        <v>1.29</v>
      </c>
      <c r="J114" s="123">
        <f>F114/F118%</f>
        <v>2.0561711792708608</v>
      </c>
      <c r="K114" s="2"/>
    </row>
    <row r="115" spans="1:13" ht="24.95" customHeight="1">
      <c r="A115" s="46" t="s">
        <v>143</v>
      </c>
      <c r="B115" s="47" t="s">
        <v>145</v>
      </c>
      <c r="C115" s="110" t="s">
        <v>30</v>
      </c>
      <c r="D115" s="106">
        <v>8</v>
      </c>
      <c r="E115" s="50">
        <f>H115*I115</f>
        <v>288.91665599999999</v>
      </c>
      <c r="F115" s="49">
        <f>E115*D115</f>
        <v>2311.3332479999999</v>
      </c>
      <c r="G115" s="18" t="s">
        <v>262</v>
      </c>
      <c r="H115" s="50">
        <f>'CUSTO UNITÁRIO'!G486</f>
        <v>223.96639999999999</v>
      </c>
      <c r="I115" s="51">
        <v>1.29</v>
      </c>
      <c r="J115" s="120">
        <f>F115/F118%</f>
        <v>2.0976854877057467</v>
      </c>
      <c r="K115" s="30"/>
    </row>
    <row r="116" spans="1:13" ht="27.75" customHeight="1" thickBot="1">
      <c r="A116" s="124" t="s">
        <v>144</v>
      </c>
      <c r="B116" s="125" t="s">
        <v>335</v>
      </c>
      <c r="C116" s="126" t="s">
        <v>22</v>
      </c>
      <c r="D116" s="127">
        <v>78</v>
      </c>
      <c r="E116" s="130">
        <f>H116*I116</f>
        <v>7.1104800000000008</v>
      </c>
      <c r="F116" s="128">
        <f>E116*D116</f>
        <v>554.6174400000001</v>
      </c>
      <c r="G116" s="129" t="s">
        <v>336</v>
      </c>
      <c r="H116" s="130">
        <f>'CUSTO UNITÁRIO'!G491</f>
        <v>5.5120000000000005</v>
      </c>
      <c r="I116" s="131">
        <v>1.29</v>
      </c>
      <c r="J116" s="132">
        <f>F116/F118%</f>
        <v>0.50335145575533768</v>
      </c>
    </row>
    <row r="117" spans="1:13" ht="16.5" thickTop="1" thickBot="1">
      <c r="A117" s="687"/>
      <c r="B117" s="687"/>
      <c r="C117" s="687"/>
      <c r="D117" s="687"/>
      <c r="E117" s="687"/>
      <c r="F117" s="687"/>
      <c r="G117" s="687"/>
      <c r="H117" s="687"/>
      <c r="I117" s="687"/>
      <c r="J117" s="687"/>
    </row>
    <row r="118" spans="1:13" ht="24.95" customHeight="1" thickTop="1" thickBot="1">
      <c r="A118" s="688" t="s">
        <v>147</v>
      </c>
      <c r="B118" s="689"/>
      <c r="C118" s="133" t="s">
        <v>148</v>
      </c>
      <c r="D118" s="338">
        <v>78</v>
      </c>
      <c r="E118" s="134">
        <f>F118/D118</f>
        <v>1412.6272843156667</v>
      </c>
      <c r="F118" s="134">
        <f>SUM(F12,F48)</f>
        <v>110184.92817662199</v>
      </c>
      <c r="G118" s="690"/>
      <c r="H118" s="691"/>
      <c r="I118" s="692"/>
      <c r="J118" s="135">
        <f>F118/F118%</f>
        <v>100</v>
      </c>
      <c r="K118" s="2"/>
      <c r="L118" s="2"/>
      <c r="M118" s="2"/>
    </row>
    <row r="119" spans="1:13" ht="13.5" customHeight="1" thickTop="1">
      <c r="A119" s="693"/>
      <c r="B119" s="693"/>
      <c r="C119" s="693"/>
      <c r="D119" s="693"/>
      <c r="E119" s="693"/>
      <c r="F119" s="693"/>
      <c r="G119" s="693"/>
      <c r="H119" s="693"/>
      <c r="I119" s="693"/>
      <c r="J119" s="693"/>
    </row>
    <row r="120" spans="1:13">
      <c r="A120" s="693"/>
      <c r="B120" s="693"/>
      <c r="C120" s="693"/>
      <c r="D120" s="693"/>
      <c r="E120" s="693"/>
      <c r="F120" s="693"/>
      <c r="G120" s="693"/>
      <c r="H120" s="693"/>
      <c r="I120" s="693"/>
      <c r="J120" s="693"/>
    </row>
    <row r="121" spans="1:13">
      <c r="A121" s="693"/>
      <c r="B121" s="693"/>
      <c r="C121" s="693"/>
      <c r="D121" s="693"/>
      <c r="E121" s="693"/>
      <c r="F121" s="693"/>
      <c r="G121" s="693"/>
      <c r="H121" s="693"/>
      <c r="I121" s="693"/>
      <c r="J121" s="693"/>
    </row>
    <row r="122" spans="1:13">
      <c r="A122" s="693"/>
      <c r="B122" s="693"/>
      <c r="C122" s="693"/>
      <c r="D122" s="693"/>
      <c r="E122" s="693"/>
      <c r="F122" s="693"/>
      <c r="G122" s="693"/>
      <c r="H122" s="693"/>
      <c r="I122" s="693"/>
      <c r="J122" s="693"/>
    </row>
    <row r="123" spans="1:13">
      <c r="A123" s="693"/>
      <c r="B123" s="693"/>
      <c r="C123" s="693"/>
      <c r="D123" s="693"/>
      <c r="E123" s="693"/>
      <c r="F123" s="693"/>
      <c r="G123" s="693"/>
      <c r="H123" s="693"/>
      <c r="I123" s="693"/>
      <c r="J123" s="693"/>
    </row>
    <row r="124" spans="1:13">
      <c r="A124" s="693"/>
      <c r="B124" s="693"/>
      <c r="C124" s="693"/>
      <c r="D124" s="693"/>
      <c r="E124" s="693"/>
      <c r="F124" s="693"/>
      <c r="G124" s="693"/>
      <c r="H124" s="693"/>
      <c r="I124" s="693"/>
      <c r="J124" s="693"/>
    </row>
    <row r="125" spans="1:13">
      <c r="A125" s="693"/>
      <c r="B125" s="693"/>
      <c r="C125" s="693"/>
      <c r="D125" s="693"/>
      <c r="E125" s="693"/>
      <c r="F125" s="693"/>
      <c r="G125" s="693"/>
      <c r="H125" s="693"/>
      <c r="I125" s="693"/>
      <c r="J125" s="693"/>
    </row>
    <row r="126" spans="1:13">
      <c r="A126" s="693"/>
      <c r="B126" s="693"/>
      <c r="C126" s="693"/>
      <c r="D126" s="693"/>
      <c r="E126" s="693"/>
      <c r="F126" s="693"/>
      <c r="G126" s="693"/>
      <c r="H126" s="693"/>
      <c r="I126" s="693"/>
      <c r="J126" s="693"/>
    </row>
    <row r="127" spans="1:13">
      <c r="A127" s="693"/>
      <c r="B127" s="693"/>
      <c r="C127" s="693"/>
      <c r="D127" s="693"/>
      <c r="E127" s="693"/>
      <c r="F127" s="693"/>
      <c r="G127" s="693"/>
      <c r="H127" s="693"/>
      <c r="I127" s="693"/>
      <c r="J127" s="693"/>
    </row>
    <row r="128" spans="1:13">
      <c r="A128" s="693"/>
      <c r="B128" s="693"/>
      <c r="C128" s="693"/>
      <c r="D128" s="693"/>
      <c r="E128" s="693"/>
      <c r="F128" s="693"/>
      <c r="G128" s="693"/>
      <c r="H128" s="693"/>
      <c r="I128" s="693"/>
      <c r="J128" s="693"/>
    </row>
    <row r="129" spans="1:10">
      <c r="A129" s="693"/>
      <c r="B129" s="693"/>
      <c r="C129" s="693"/>
      <c r="D129" s="693"/>
      <c r="E129" s="693"/>
      <c r="F129" s="693"/>
      <c r="G129" s="693"/>
      <c r="H129" s="693"/>
      <c r="I129" s="693"/>
      <c r="J129" s="693"/>
    </row>
    <row r="132" spans="1:10">
      <c r="G132" s="136"/>
    </row>
    <row r="133" spans="1:10">
      <c r="G133" s="137"/>
    </row>
    <row r="134" spans="1:10">
      <c r="G134" s="2"/>
    </row>
    <row r="135" spans="1:10">
      <c r="G135" s="2"/>
    </row>
    <row r="136" spans="1:10">
      <c r="G136" s="2"/>
    </row>
  </sheetData>
  <mergeCells count="63">
    <mergeCell ref="A6:J6"/>
    <mergeCell ref="A7:D7"/>
    <mergeCell ref="E7:G7"/>
    <mergeCell ref="H7:J7"/>
    <mergeCell ref="A8:C8"/>
    <mergeCell ref="D8:G8"/>
    <mergeCell ref="H8:J8"/>
    <mergeCell ref="H9:J9"/>
    <mergeCell ref="A10:A11"/>
    <mergeCell ref="B10:B11"/>
    <mergeCell ref="C10:C11"/>
    <mergeCell ref="D10:D11"/>
    <mergeCell ref="E10:F10"/>
    <mergeCell ref="G10:H10"/>
    <mergeCell ref="J10:J11"/>
    <mergeCell ref="A9:B9"/>
    <mergeCell ref="C9:G9"/>
    <mergeCell ref="C12:E12"/>
    <mergeCell ref="G12:I12"/>
    <mergeCell ref="C13:E13"/>
    <mergeCell ref="G13:I13"/>
    <mergeCell ref="C18:E18"/>
    <mergeCell ref="G18:I18"/>
    <mergeCell ref="C20:E20"/>
    <mergeCell ref="G20:I20"/>
    <mergeCell ref="C22:E22"/>
    <mergeCell ref="G22:I22"/>
    <mergeCell ref="C24:E24"/>
    <mergeCell ref="G24:I24"/>
    <mergeCell ref="C38:E38"/>
    <mergeCell ref="G38:I38"/>
    <mergeCell ref="C41:E41"/>
    <mergeCell ref="G41:I41"/>
    <mergeCell ref="C48:E48"/>
    <mergeCell ref="G48:I48"/>
    <mergeCell ref="C49:E49"/>
    <mergeCell ref="G49:I49"/>
    <mergeCell ref="C52:E52"/>
    <mergeCell ref="G52:I52"/>
    <mergeCell ref="C54:E54"/>
    <mergeCell ref="G54:I54"/>
    <mergeCell ref="C56:E56"/>
    <mergeCell ref="G56:I56"/>
    <mergeCell ref="C58:E58"/>
    <mergeCell ref="G58:I58"/>
    <mergeCell ref="C63:E63"/>
    <mergeCell ref="G63:I63"/>
    <mergeCell ref="C68:E68"/>
    <mergeCell ref="G68:I68"/>
    <mergeCell ref="C88:E88"/>
    <mergeCell ref="G88:I88"/>
    <mergeCell ref="C90:E90"/>
    <mergeCell ref="G90:I90"/>
    <mergeCell ref="A117:J117"/>
    <mergeCell ref="A118:B118"/>
    <mergeCell ref="G118:I118"/>
    <mergeCell ref="A119:J129"/>
    <mergeCell ref="C107:E107"/>
    <mergeCell ref="G107:I107"/>
    <mergeCell ref="C109:E109"/>
    <mergeCell ref="G109:I109"/>
    <mergeCell ref="C113:E113"/>
    <mergeCell ref="G113:I113"/>
  </mergeCells>
  <conditionalFormatting sqref="D22:D23 D50:D51 D53 D55 D57 D59:D62 D69 D89 D91 D101 D107:D116 D39:D40 D30:D37">
    <cfRule type="cellIs" dxfId="24" priority="32" stopIfTrue="1" operator="equal">
      <formula>0</formula>
    </cfRule>
  </conditionalFormatting>
  <conditionalFormatting sqref="D24">
    <cfRule type="cellIs" dxfId="23" priority="30" stopIfTrue="1" operator="equal">
      <formula>0</formula>
    </cfRule>
  </conditionalFormatting>
  <conditionalFormatting sqref="D38">
    <cfRule type="cellIs" dxfId="22" priority="29" stopIfTrue="1" operator="equal">
      <formula>0</formula>
    </cfRule>
  </conditionalFormatting>
  <conditionalFormatting sqref="D41">
    <cfRule type="cellIs" dxfId="21" priority="28" stopIfTrue="1" operator="equal">
      <formula>0</formula>
    </cfRule>
  </conditionalFormatting>
  <conditionalFormatting sqref="D42:D43 D46:D47">
    <cfRule type="cellIs" dxfId="20" priority="26" stopIfTrue="1" operator="equal">
      <formula>0</formula>
    </cfRule>
  </conditionalFormatting>
  <conditionalFormatting sqref="D49">
    <cfRule type="cellIs" dxfId="19" priority="25" stopIfTrue="1" operator="equal">
      <formula>0</formula>
    </cfRule>
  </conditionalFormatting>
  <conditionalFormatting sqref="D52">
    <cfRule type="cellIs" dxfId="18" priority="24" stopIfTrue="1" operator="equal">
      <formula>0</formula>
    </cfRule>
  </conditionalFormatting>
  <conditionalFormatting sqref="D54">
    <cfRule type="cellIs" dxfId="17" priority="23" stopIfTrue="1" operator="equal">
      <formula>0</formula>
    </cfRule>
  </conditionalFormatting>
  <conditionalFormatting sqref="D56">
    <cfRule type="cellIs" dxfId="16" priority="22" stopIfTrue="1" operator="equal">
      <formula>0</formula>
    </cfRule>
  </conditionalFormatting>
  <conditionalFormatting sqref="D63">
    <cfRule type="cellIs" dxfId="15" priority="20" stopIfTrue="1" operator="equal">
      <formula>0</formula>
    </cfRule>
  </conditionalFormatting>
  <conditionalFormatting sqref="D58">
    <cfRule type="cellIs" dxfId="14" priority="21" stopIfTrue="1" operator="equal">
      <formula>0</formula>
    </cfRule>
  </conditionalFormatting>
  <conditionalFormatting sqref="D68">
    <cfRule type="cellIs" dxfId="13" priority="19" stopIfTrue="1" operator="equal">
      <formula>0</formula>
    </cfRule>
  </conditionalFormatting>
  <conditionalFormatting sqref="D88">
    <cfRule type="cellIs" dxfId="12" priority="18" stopIfTrue="1" operator="equal">
      <formula>0</formula>
    </cfRule>
  </conditionalFormatting>
  <conditionalFormatting sqref="D90">
    <cfRule type="cellIs" dxfId="11" priority="17" stopIfTrue="1" operator="equal">
      <formula>0</formula>
    </cfRule>
  </conditionalFormatting>
  <conditionalFormatting sqref="D99:D100">
    <cfRule type="cellIs" dxfId="10" priority="15" stopIfTrue="1" operator="equal">
      <formula>0</formula>
    </cfRule>
  </conditionalFormatting>
  <conditionalFormatting sqref="D94:D95">
    <cfRule type="cellIs" dxfId="9" priority="16" stopIfTrue="1" operator="equal">
      <formula>0</formula>
    </cfRule>
  </conditionalFormatting>
  <conditionalFormatting sqref="D96">
    <cfRule type="cellIs" dxfId="8" priority="14" stopIfTrue="1" operator="equal">
      <formula>0</formula>
    </cfRule>
  </conditionalFormatting>
  <conditionalFormatting sqref="D97">
    <cfRule type="cellIs" dxfId="7" priority="13" stopIfTrue="1" operator="equal">
      <formula>0</formula>
    </cfRule>
  </conditionalFormatting>
  <conditionalFormatting sqref="D98">
    <cfRule type="cellIs" dxfId="6" priority="12" stopIfTrue="1" operator="equal">
      <formula>0</formula>
    </cfRule>
  </conditionalFormatting>
  <conditionalFormatting sqref="D48">
    <cfRule type="cellIs" dxfId="5" priority="11" stopIfTrue="1" operator="equal">
      <formula>0</formula>
    </cfRule>
  </conditionalFormatting>
  <conditionalFormatting sqref="D44">
    <cfRule type="cellIs" dxfId="4" priority="5" stopIfTrue="1" operator="equal">
      <formula>0</formula>
    </cfRule>
  </conditionalFormatting>
  <conditionalFormatting sqref="D45">
    <cfRule type="cellIs" dxfId="3" priority="4" stopIfTrue="1" operator="equal">
      <formula>0</formula>
    </cfRule>
  </conditionalFormatting>
  <conditionalFormatting sqref="D87">
    <cfRule type="cellIs" dxfId="2" priority="3" stopIfTrue="1" operator="equal">
      <formula>0</formula>
    </cfRule>
  </conditionalFormatting>
  <conditionalFormatting sqref="D25:D28">
    <cfRule type="cellIs" dxfId="1" priority="2" stopIfTrue="1" operator="equal">
      <formula>0</formula>
    </cfRule>
  </conditionalFormatting>
  <conditionalFormatting sqref="D29">
    <cfRule type="cellIs" dxfId="0" priority="1" stopIfTrue="1" operator="equal">
      <formula>0</formula>
    </cfRule>
  </conditionalFormatting>
  <pageMargins left="0.51181102362204722" right="0.11811023622047245" top="0.39370078740157483" bottom="0.39370078740157483" header="0.31496062992125984" footer="0.11811023622047245"/>
  <pageSetup paperSize="9" scale="84" orientation="portrait" r:id="rId1"/>
  <rowBreaks count="5" manualBreakCount="5">
    <brk id="32" max="9" man="1"/>
    <brk id="47" max="9" man="1"/>
    <brk id="67" max="9" man="1"/>
    <brk id="83" max="9" man="1"/>
    <brk id="106" max="9" man="1"/>
  </rowBreaks>
  <ignoredErrors>
    <ignoredError sqref="F18:F21 F22 F38 F52:F55 F56 F58 F63 F88 F101 F107 F109 E65 F41 F113 F68 F2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2"/>
  <sheetViews>
    <sheetView view="pageBreakPreview" topLeftCell="A489" zoomScale="90" zoomScaleNormal="85" zoomScaleSheetLayoutView="90" workbookViewId="0">
      <selection activeCell="G7" sqref="G7"/>
    </sheetView>
  </sheetViews>
  <sheetFormatPr defaultRowHeight="15"/>
  <cols>
    <col min="1" max="1" width="9.42578125" customWidth="1"/>
    <col min="2" max="2" width="31.7109375" customWidth="1"/>
    <col min="3" max="3" width="8.5703125" customWidth="1"/>
    <col min="4" max="4" width="7.7109375" customWidth="1"/>
    <col min="5" max="5" width="12" customWidth="1"/>
    <col min="6" max="6" width="15.85546875" customWidth="1"/>
    <col min="7" max="7" width="15.140625" customWidth="1"/>
  </cols>
  <sheetData>
    <row r="1" spans="1:11">
      <c r="A1" s="693"/>
      <c r="B1" s="693"/>
      <c r="C1" s="693"/>
      <c r="D1" s="693"/>
      <c r="E1" s="693"/>
      <c r="F1" s="693"/>
      <c r="G1" s="693"/>
    </row>
    <row r="2" spans="1:11">
      <c r="A2" s="693"/>
      <c r="B2" s="693"/>
      <c r="C2" s="693"/>
      <c r="D2" s="693"/>
      <c r="E2" s="693"/>
      <c r="F2" s="693"/>
      <c r="G2" s="693"/>
    </row>
    <row r="3" spans="1:11">
      <c r="A3" s="693"/>
      <c r="B3" s="693"/>
      <c r="C3" s="693"/>
      <c r="D3" s="693"/>
      <c r="E3" s="693"/>
      <c r="F3" s="693"/>
      <c r="G3" s="693"/>
    </row>
    <row r="4" spans="1:11">
      <c r="A4" s="693"/>
      <c r="B4" s="693"/>
      <c r="C4" s="693"/>
      <c r="D4" s="693"/>
      <c r="E4" s="693"/>
      <c r="F4" s="693"/>
      <c r="G4" s="693"/>
    </row>
    <row r="5" spans="1:11">
      <c r="A5" s="693"/>
      <c r="B5" s="693"/>
      <c r="C5" s="693"/>
      <c r="D5" s="693"/>
      <c r="E5" s="693"/>
      <c r="F5" s="693"/>
      <c r="G5" s="693"/>
    </row>
    <row r="6" spans="1:11" ht="15.75" thickBot="1">
      <c r="A6" s="761"/>
      <c r="B6" s="761"/>
      <c r="C6" s="761"/>
      <c r="D6" s="761"/>
      <c r="E6" s="761"/>
      <c r="F6" s="761"/>
      <c r="G6" s="761"/>
    </row>
    <row r="7" spans="1:11" ht="63.75" customHeight="1" thickTop="1" thickBot="1">
      <c r="A7" s="806" t="s">
        <v>339</v>
      </c>
      <c r="B7" s="806"/>
      <c r="C7" s="806"/>
      <c r="D7" s="814" t="s">
        <v>832</v>
      </c>
      <c r="E7" s="815"/>
      <c r="F7" s="815"/>
      <c r="G7" s="606">
        <v>43738</v>
      </c>
    </row>
    <row r="8" spans="1:11" ht="105" customHeight="1" thickTop="1" thickBot="1">
      <c r="A8" s="816" t="s">
        <v>856</v>
      </c>
      <c r="B8" s="817"/>
      <c r="C8" s="817"/>
      <c r="D8" s="817"/>
      <c r="E8" s="817"/>
      <c r="F8" s="817"/>
      <c r="G8" s="818"/>
      <c r="I8" s="513"/>
      <c r="J8" s="513"/>
      <c r="K8" s="513"/>
    </row>
    <row r="9" spans="1:11" ht="16.5" thickTop="1" thickBot="1">
      <c r="A9" s="813"/>
      <c r="B9" s="813"/>
      <c r="C9" s="813"/>
      <c r="D9" s="813"/>
      <c r="E9" s="813"/>
      <c r="F9" s="813"/>
      <c r="G9" s="813"/>
    </row>
    <row r="10" spans="1:11" ht="33" customHeight="1" thickTop="1">
      <c r="A10" s="807" t="s">
        <v>757</v>
      </c>
      <c r="B10" s="808"/>
      <c r="C10" s="808"/>
      <c r="D10" s="808"/>
      <c r="E10" s="808"/>
      <c r="F10" s="808"/>
      <c r="G10" s="809"/>
    </row>
    <row r="11" spans="1:11" ht="18" customHeight="1">
      <c r="A11" s="744" t="s">
        <v>340</v>
      </c>
      <c r="B11" s="794"/>
      <c r="C11" s="366" t="s">
        <v>341</v>
      </c>
      <c r="D11" s="366" t="s">
        <v>7</v>
      </c>
      <c r="E11" s="366" t="s">
        <v>342</v>
      </c>
      <c r="F11" s="366" t="s">
        <v>343</v>
      </c>
      <c r="G11" s="439" t="s">
        <v>12</v>
      </c>
    </row>
    <row r="12" spans="1:11" ht="120">
      <c r="A12" s="440" t="s">
        <v>400</v>
      </c>
      <c r="B12" s="380" t="s">
        <v>401</v>
      </c>
      <c r="C12" s="433" t="s">
        <v>355</v>
      </c>
      <c r="D12" s="374" t="s">
        <v>406</v>
      </c>
      <c r="E12" s="375" t="s">
        <v>373</v>
      </c>
      <c r="F12" s="375">
        <v>137.46</v>
      </c>
      <c r="G12" s="441">
        <f>F12*E12</f>
        <v>274.92</v>
      </c>
      <c r="J12" t="s">
        <v>809</v>
      </c>
    </row>
    <row r="13" spans="1:11" ht="30">
      <c r="A13" s="440" t="s">
        <v>396</v>
      </c>
      <c r="B13" s="380" t="s">
        <v>358</v>
      </c>
      <c r="C13" s="433" t="s">
        <v>355</v>
      </c>
      <c r="D13" s="374" t="s">
        <v>345</v>
      </c>
      <c r="E13" s="375" t="s">
        <v>404</v>
      </c>
      <c r="F13" s="375">
        <v>13.58</v>
      </c>
      <c r="G13" s="441">
        <f t="shared" ref="G13:G14" si="0">F13*E13</f>
        <v>108.64</v>
      </c>
    </row>
    <row r="14" spans="1:11" ht="30">
      <c r="A14" s="440" t="s">
        <v>402</v>
      </c>
      <c r="B14" s="380" t="s">
        <v>403</v>
      </c>
      <c r="C14" s="433" t="s">
        <v>355</v>
      </c>
      <c r="D14" s="374" t="s">
        <v>345</v>
      </c>
      <c r="E14" s="375">
        <v>4</v>
      </c>
      <c r="F14" s="375">
        <v>18.03</v>
      </c>
      <c r="G14" s="441">
        <f t="shared" si="0"/>
        <v>72.12</v>
      </c>
    </row>
    <row r="15" spans="1:11" ht="48" customHeight="1">
      <c r="A15" s="810"/>
      <c r="B15" s="811"/>
      <c r="C15" s="811"/>
      <c r="D15" s="811"/>
      <c r="E15" s="812"/>
      <c r="F15" s="514" t="s">
        <v>349</v>
      </c>
      <c r="G15" s="442">
        <f>SUM(G12:G14)</f>
        <v>455.68</v>
      </c>
    </row>
    <row r="16" spans="1:11" ht="30" customHeight="1">
      <c r="A16" s="752" t="s">
        <v>758</v>
      </c>
      <c r="B16" s="753"/>
      <c r="C16" s="753"/>
      <c r="D16" s="753"/>
      <c r="E16" s="753"/>
      <c r="F16" s="753"/>
      <c r="G16" s="754"/>
    </row>
    <row r="17" spans="1:9" ht="18" customHeight="1">
      <c r="A17" s="744" t="s">
        <v>340</v>
      </c>
      <c r="B17" s="794"/>
      <c r="C17" s="366" t="s">
        <v>341</v>
      </c>
      <c r="D17" s="366" t="s">
        <v>7</v>
      </c>
      <c r="E17" s="366" t="s">
        <v>342</v>
      </c>
      <c r="F17" s="366" t="s">
        <v>343</v>
      </c>
      <c r="G17" s="439" t="s">
        <v>12</v>
      </c>
    </row>
    <row r="18" spans="1:9" ht="60">
      <c r="A18" s="443" t="s">
        <v>407</v>
      </c>
      <c r="B18" s="381" t="s">
        <v>408</v>
      </c>
      <c r="C18" s="433" t="s">
        <v>355</v>
      </c>
      <c r="D18" s="374" t="s">
        <v>356</v>
      </c>
      <c r="E18" s="375" t="s">
        <v>431</v>
      </c>
      <c r="F18" s="375">
        <v>4.74</v>
      </c>
      <c r="G18" s="444">
        <f>F18*E18</f>
        <v>3.5289300000000003</v>
      </c>
    </row>
    <row r="19" spans="1:9" ht="60">
      <c r="A19" s="443" t="s">
        <v>409</v>
      </c>
      <c r="B19" s="381" t="s">
        <v>410</v>
      </c>
      <c r="C19" s="433" t="s">
        <v>355</v>
      </c>
      <c r="D19" s="374" t="s">
        <v>356</v>
      </c>
      <c r="E19" s="375" t="s">
        <v>432</v>
      </c>
      <c r="F19" s="426">
        <v>10.9</v>
      </c>
      <c r="G19" s="444">
        <f t="shared" ref="G19:G28" si="1">F19*E19</f>
        <v>4.4962499999999999</v>
      </c>
    </row>
    <row r="20" spans="1:9" ht="30">
      <c r="A20" s="443" t="s">
        <v>411</v>
      </c>
      <c r="B20" s="381" t="s">
        <v>412</v>
      </c>
      <c r="C20" s="433" t="s">
        <v>355</v>
      </c>
      <c r="D20" s="374" t="s">
        <v>347</v>
      </c>
      <c r="E20" s="375" t="s">
        <v>433</v>
      </c>
      <c r="F20" s="375">
        <v>10.68</v>
      </c>
      <c r="G20" s="444">
        <f t="shared" si="1"/>
        <v>1.1854800000000001</v>
      </c>
    </row>
    <row r="21" spans="1:9" ht="29.25" customHeight="1">
      <c r="A21" s="443" t="s">
        <v>413</v>
      </c>
      <c r="B21" s="381" t="s">
        <v>414</v>
      </c>
      <c r="C21" s="433" t="s">
        <v>355</v>
      </c>
      <c r="D21" s="374" t="s">
        <v>354</v>
      </c>
      <c r="E21" s="375" t="s">
        <v>434</v>
      </c>
      <c r="F21" s="426">
        <v>21</v>
      </c>
      <c r="G21" s="444">
        <f t="shared" si="1"/>
        <v>0.53760000000000008</v>
      </c>
    </row>
    <row r="22" spans="1:9" s="370" customFormat="1" ht="60">
      <c r="A22" s="443" t="s">
        <v>415</v>
      </c>
      <c r="B22" s="381" t="s">
        <v>416</v>
      </c>
      <c r="C22" s="433" t="s">
        <v>355</v>
      </c>
      <c r="D22" s="374" t="s">
        <v>356</v>
      </c>
      <c r="E22" s="375" t="s">
        <v>435</v>
      </c>
      <c r="F22" s="375" t="s">
        <v>436</v>
      </c>
      <c r="G22" s="444">
        <f t="shared" si="1"/>
        <v>3.2835000000000001</v>
      </c>
    </row>
    <row r="23" spans="1:9" s="370" customFormat="1" ht="30">
      <c r="A23" s="443" t="s">
        <v>417</v>
      </c>
      <c r="B23" s="576" t="s">
        <v>418</v>
      </c>
      <c r="C23" s="573" t="s">
        <v>355</v>
      </c>
      <c r="D23" s="577" t="s">
        <v>345</v>
      </c>
      <c r="E23" s="578" t="s">
        <v>437</v>
      </c>
      <c r="F23" s="578">
        <v>14.39</v>
      </c>
      <c r="G23" s="579">
        <f t="shared" si="1"/>
        <v>5.1271570000000004</v>
      </c>
    </row>
    <row r="24" spans="1:9" s="370" customFormat="1" ht="30.75" thickBot="1">
      <c r="A24" s="533" t="s">
        <v>419</v>
      </c>
      <c r="B24" s="534" t="s">
        <v>420</v>
      </c>
      <c r="C24" s="510" t="s">
        <v>355</v>
      </c>
      <c r="D24" s="535" t="s">
        <v>345</v>
      </c>
      <c r="E24" s="536" t="s">
        <v>438</v>
      </c>
      <c r="F24" s="571">
        <v>17.100000000000001</v>
      </c>
      <c r="G24" s="537">
        <f t="shared" si="1"/>
        <v>12.183750000000002</v>
      </c>
    </row>
    <row r="25" spans="1:9" ht="60.75" thickTop="1">
      <c r="A25" s="525" t="s">
        <v>421</v>
      </c>
      <c r="B25" s="526" t="s">
        <v>422</v>
      </c>
      <c r="C25" s="527" t="s">
        <v>355</v>
      </c>
      <c r="D25" s="528" t="s">
        <v>406</v>
      </c>
      <c r="E25" s="529" t="s">
        <v>439</v>
      </c>
      <c r="F25" s="529">
        <v>20.239999999999998</v>
      </c>
      <c r="G25" s="530">
        <f t="shared" si="1"/>
        <v>7.8935999999999992E-2</v>
      </c>
    </row>
    <row r="26" spans="1:9" ht="60">
      <c r="A26" s="443" t="s">
        <v>423</v>
      </c>
      <c r="B26" s="381" t="s">
        <v>424</v>
      </c>
      <c r="C26" s="433" t="s">
        <v>355</v>
      </c>
      <c r="D26" s="374" t="s">
        <v>429</v>
      </c>
      <c r="E26" s="375" t="s">
        <v>440</v>
      </c>
      <c r="F26" s="375">
        <v>17.09</v>
      </c>
      <c r="G26" s="444">
        <f t="shared" si="1"/>
        <v>0.28711199999999998</v>
      </c>
    </row>
    <row r="27" spans="1:9" ht="60">
      <c r="A27" s="443" t="s">
        <v>425</v>
      </c>
      <c r="B27" s="381" t="s">
        <v>426</v>
      </c>
      <c r="C27" s="433" t="s">
        <v>355</v>
      </c>
      <c r="D27" s="374" t="s">
        <v>430</v>
      </c>
      <c r="E27" s="375" t="s">
        <v>441</v>
      </c>
      <c r="F27" s="375">
        <v>376.38</v>
      </c>
      <c r="G27" s="444">
        <f t="shared" si="1"/>
        <v>1.7313479999999999</v>
      </c>
      <c r="I27" t="s">
        <v>809</v>
      </c>
    </row>
    <row r="28" spans="1:9" ht="45">
      <c r="A28" s="443" t="s">
        <v>427</v>
      </c>
      <c r="B28" s="381" t="s">
        <v>428</v>
      </c>
      <c r="C28" s="433" t="s">
        <v>355</v>
      </c>
      <c r="D28" s="374" t="s">
        <v>367</v>
      </c>
      <c r="E28" s="375" t="s">
        <v>442</v>
      </c>
      <c r="F28" s="375">
        <v>1.59</v>
      </c>
      <c r="G28" s="444">
        <f t="shared" si="1"/>
        <v>2.3850000000000002</v>
      </c>
    </row>
    <row r="29" spans="1:9" s="370" customFormat="1" ht="46.5" customHeight="1">
      <c r="A29" s="749"/>
      <c r="B29" s="750"/>
      <c r="C29" s="750"/>
      <c r="D29" s="750"/>
      <c r="E29" s="751"/>
      <c r="F29" s="514" t="s">
        <v>349</v>
      </c>
      <c r="G29" s="442">
        <f>SUM(G18:G28)</f>
        <v>34.825063</v>
      </c>
    </row>
    <row r="30" spans="1:9" ht="18" customHeight="1">
      <c r="A30" s="802" t="s">
        <v>759</v>
      </c>
      <c r="B30" s="803"/>
      <c r="C30" s="803"/>
      <c r="D30" s="803"/>
      <c r="E30" s="803"/>
      <c r="F30" s="803"/>
      <c r="G30" s="804"/>
    </row>
    <row r="31" spans="1:9" ht="18" customHeight="1">
      <c r="A31" s="744" t="s">
        <v>340</v>
      </c>
      <c r="B31" s="794"/>
      <c r="C31" s="366" t="s">
        <v>341</v>
      </c>
      <c r="D31" s="366" t="s">
        <v>7</v>
      </c>
      <c r="E31" s="366" t="s">
        <v>342</v>
      </c>
      <c r="F31" s="366" t="s">
        <v>343</v>
      </c>
      <c r="G31" s="439" t="s">
        <v>12</v>
      </c>
    </row>
    <row r="32" spans="1:9" ht="30" customHeight="1">
      <c r="A32" s="445" t="s">
        <v>810</v>
      </c>
      <c r="B32" s="435" t="s">
        <v>811</v>
      </c>
      <c r="C32" s="433" t="s">
        <v>344</v>
      </c>
      <c r="D32" s="436" t="s">
        <v>345</v>
      </c>
      <c r="E32" s="379">
        <v>3</v>
      </c>
      <c r="F32" s="378">
        <v>17.25</v>
      </c>
      <c r="G32" s="446">
        <f>F32*E32</f>
        <v>51.75</v>
      </c>
    </row>
    <row r="33" spans="1:8" s="370" customFormat="1" ht="30.75" customHeight="1">
      <c r="A33" s="445" t="s">
        <v>353</v>
      </c>
      <c r="B33" s="435" t="s">
        <v>712</v>
      </c>
      <c r="C33" s="433" t="s">
        <v>344</v>
      </c>
      <c r="D33" s="436" t="s">
        <v>345</v>
      </c>
      <c r="E33" s="379">
        <v>8.9580000000000002</v>
      </c>
      <c r="F33" s="378">
        <v>17.29</v>
      </c>
      <c r="G33" s="446">
        <f>F33*E33</f>
        <v>154.88381999999999</v>
      </c>
    </row>
    <row r="34" spans="1:8" s="370" customFormat="1" ht="29.25" customHeight="1">
      <c r="A34" s="447" t="s">
        <v>346</v>
      </c>
      <c r="B34" s="430" t="s">
        <v>358</v>
      </c>
      <c r="C34" s="433" t="s">
        <v>344</v>
      </c>
      <c r="D34" s="434" t="s">
        <v>345</v>
      </c>
      <c r="E34" s="379">
        <v>6</v>
      </c>
      <c r="F34" s="378">
        <v>13.78</v>
      </c>
      <c r="G34" s="448">
        <f t="shared" ref="G34:G40" si="2">F34*E34</f>
        <v>82.679999999999993</v>
      </c>
    </row>
    <row r="35" spans="1:8" s="370" customFormat="1" ht="18" customHeight="1">
      <c r="A35" s="447" t="s">
        <v>445</v>
      </c>
      <c r="B35" s="430" t="s">
        <v>449</v>
      </c>
      <c r="C35" s="433" t="s">
        <v>344</v>
      </c>
      <c r="D35" s="434" t="s">
        <v>812</v>
      </c>
      <c r="E35" s="379">
        <v>0.5</v>
      </c>
      <c r="F35" s="378">
        <v>55.14</v>
      </c>
      <c r="G35" s="448">
        <f t="shared" si="2"/>
        <v>27.57</v>
      </c>
    </row>
    <row r="36" spans="1:8" s="370" customFormat="1" ht="18" customHeight="1">
      <c r="A36" s="447" t="s">
        <v>444</v>
      </c>
      <c r="B36" s="430" t="s">
        <v>447</v>
      </c>
      <c r="C36" s="433" t="s">
        <v>344</v>
      </c>
      <c r="D36" s="434" t="s">
        <v>397</v>
      </c>
      <c r="E36" s="379">
        <v>3.3000000000000002E-2</v>
      </c>
      <c r="F36" s="378">
        <v>93.12</v>
      </c>
      <c r="G36" s="448">
        <f t="shared" si="2"/>
        <v>3.0729600000000001</v>
      </c>
    </row>
    <row r="37" spans="1:8" s="370" customFormat="1" ht="18" customHeight="1">
      <c r="A37" s="447" t="s">
        <v>813</v>
      </c>
      <c r="B37" s="430" t="s">
        <v>814</v>
      </c>
      <c r="C37" s="433" t="s">
        <v>344</v>
      </c>
      <c r="D37" s="434" t="s">
        <v>397</v>
      </c>
      <c r="E37" s="379">
        <v>6.6000000000000003E-2</v>
      </c>
      <c r="F37" s="378">
        <v>95.21</v>
      </c>
      <c r="G37" s="448">
        <f t="shared" si="2"/>
        <v>6.2838599999999998</v>
      </c>
    </row>
    <row r="38" spans="1:8" s="370" customFormat="1" ht="18" customHeight="1">
      <c r="A38" s="447" t="s">
        <v>443</v>
      </c>
      <c r="B38" s="430" t="s">
        <v>446</v>
      </c>
      <c r="C38" s="433" t="s">
        <v>344</v>
      </c>
      <c r="D38" s="434" t="s">
        <v>393</v>
      </c>
      <c r="E38" s="379">
        <v>0.17</v>
      </c>
      <c r="F38" s="378">
        <v>183.5</v>
      </c>
      <c r="G38" s="448">
        <f t="shared" si="2"/>
        <v>31.195000000000004</v>
      </c>
    </row>
    <row r="39" spans="1:8" s="370" customFormat="1" ht="28.5" customHeight="1">
      <c r="A39" s="447" t="s">
        <v>348</v>
      </c>
      <c r="B39" s="430" t="s">
        <v>448</v>
      </c>
      <c r="C39" s="433" t="s">
        <v>344</v>
      </c>
      <c r="D39" s="434" t="s">
        <v>393</v>
      </c>
      <c r="E39" s="379">
        <v>0.16</v>
      </c>
      <c r="F39" s="378">
        <v>135.27000000000001</v>
      </c>
      <c r="G39" s="448">
        <f t="shared" si="2"/>
        <v>21.643200000000004</v>
      </c>
    </row>
    <row r="40" spans="1:8" s="370" customFormat="1" ht="18" customHeight="1">
      <c r="A40" s="509" t="s">
        <v>398</v>
      </c>
      <c r="B40" s="572" t="s">
        <v>399</v>
      </c>
      <c r="C40" s="573" t="s">
        <v>344</v>
      </c>
      <c r="D40" s="508" t="s">
        <v>347</v>
      </c>
      <c r="E40" s="574">
        <v>0.1</v>
      </c>
      <c r="F40" s="575">
        <v>10.78</v>
      </c>
      <c r="G40" s="448">
        <f t="shared" si="2"/>
        <v>1.0780000000000001</v>
      </c>
    </row>
    <row r="41" spans="1:8" ht="60">
      <c r="A41" s="796"/>
      <c r="B41" s="797"/>
      <c r="C41" s="797"/>
      <c r="D41" s="797"/>
      <c r="E41" s="798"/>
      <c r="F41" s="516" t="s">
        <v>834</v>
      </c>
      <c r="G41" s="448">
        <f>SUM(G32:G40)</f>
        <v>380.15683999999993</v>
      </c>
      <c r="H41" s="138"/>
    </row>
    <row r="42" spans="1:8" ht="48" customHeight="1" thickBot="1">
      <c r="A42" s="799"/>
      <c r="B42" s="800"/>
      <c r="C42" s="800"/>
      <c r="D42" s="800"/>
      <c r="E42" s="801"/>
      <c r="F42" s="520" t="s">
        <v>349</v>
      </c>
      <c r="G42" s="490">
        <f>SUM(G41)</f>
        <v>380.15683999999993</v>
      </c>
    </row>
    <row r="43" spans="1:8" ht="18" customHeight="1" thickTop="1">
      <c r="A43" s="791" t="s">
        <v>815</v>
      </c>
      <c r="B43" s="792"/>
      <c r="C43" s="792"/>
      <c r="D43" s="792"/>
      <c r="E43" s="792"/>
      <c r="F43" s="792"/>
      <c r="G43" s="793"/>
    </row>
    <row r="44" spans="1:8" ht="18" customHeight="1">
      <c r="A44" s="744" t="s">
        <v>340</v>
      </c>
      <c r="B44" s="794"/>
      <c r="C44" s="366" t="s">
        <v>341</v>
      </c>
      <c r="D44" s="366" t="s">
        <v>7</v>
      </c>
      <c r="E44" s="366" t="s">
        <v>342</v>
      </c>
      <c r="F44" s="366" t="s">
        <v>343</v>
      </c>
      <c r="G44" s="439" t="s">
        <v>12</v>
      </c>
    </row>
    <row r="45" spans="1:8" ht="28.5" customHeight="1">
      <c r="A45" s="450" t="s">
        <v>396</v>
      </c>
      <c r="B45" s="369" t="s">
        <v>358</v>
      </c>
      <c r="C45" s="433" t="s">
        <v>355</v>
      </c>
      <c r="D45" s="433" t="s">
        <v>345</v>
      </c>
      <c r="E45" s="372">
        <v>0.08</v>
      </c>
      <c r="F45" s="368">
        <v>13.58</v>
      </c>
      <c r="G45" s="451">
        <f>F45*E45</f>
        <v>1.0864</v>
      </c>
    </row>
    <row r="46" spans="1:8" ht="45">
      <c r="A46" s="759"/>
      <c r="B46" s="760"/>
      <c r="C46" s="760"/>
      <c r="D46" s="760"/>
      <c r="E46" s="760"/>
      <c r="F46" s="517" t="s">
        <v>349</v>
      </c>
      <c r="G46" s="452">
        <f>SUM(G45)</f>
        <v>1.0864</v>
      </c>
    </row>
    <row r="47" spans="1:8" ht="18" customHeight="1">
      <c r="A47" s="802" t="s">
        <v>835</v>
      </c>
      <c r="B47" s="803"/>
      <c r="C47" s="803"/>
      <c r="D47" s="803"/>
      <c r="E47" s="803"/>
      <c r="F47" s="803"/>
      <c r="G47" s="804"/>
    </row>
    <row r="48" spans="1:8" ht="18" customHeight="1">
      <c r="A48" s="744" t="s">
        <v>340</v>
      </c>
      <c r="B48" s="794"/>
      <c r="C48" s="366" t="s">
        <v>341</v>
      </c>
      <c r="D48" s="366" t="s">
        <v>7</v>
      </c>
      <c r="E48" s="366" t="s">
        <v>342</v>
      </c>
      <c r="F48" s="366" t="s">
        <v>343</v>
      </c>
      <c r="G48" s="439" t="s">
        <v>12</v>
      </c>
    </row>
    <row r="49" spans="1:9" ht="45">
      <c r="A49" s="450" t="s">
        <v>450</v>
      </c>
      <c r="B49" s="369" t="s">
        <v>451</v>
      </c>
      <c r="C49" s="433" t="s">
        <v>355</v>
      </c>
      <c r="D49" s="367" t="s">
        <v>345</v>
      </c>
      <c r="E49" s="368" t="s">
        <v>460</v>
      </c>
      <c r="F49" s="368" t="s">
        <v>461</v>
      </c>
      <c r="G49" s="451">
        <f>F49*E49</f>
        <v>1.0511999999999999</v>
      </c>
    </row>
    <row r="50" spans="1:9" ht="33" customHeight="1">
      <c r="A50" s="450" t="s">
        <v>452</v>
      </c>
      <c r="B50" s="369" t="s">
        <v>453</v>
      </c>
      <c r="C50" s="433" t="s">
        <v>355</v>
      </c>
      <c r="D50" s="367" t="s">
        <v>345</v>
      </c>
      <c r="E50" s="368" t="s">
        <v>462</v>
      </c>
      <c r="F50" s="368">
        <v>13.56</v>
      </c>
      <c r="G50" s="451">
        <f t="shared" ref="G50:G53" si="3">F50*E50</f>
        <v>9.7631999999999994</v>
      </c>
    </row>
    <row r="51" spans="1:9" ht="45">
      <c r="A51" s="450" t="s">
        <v>454</v>
      </c>
      <c r="B51" s="369" t="s">
        <v>455</v>
      </c>
      <c r="C51" s="433" t="s">
        <v>355</v>
      </c>
      <c r="D51" s="367" t="s">
        <v>345</v>
      </c>
      <c r="E51" s="368" t="s">
        <v>460</v>
      </c>
      <c r="F51" s="368">
        <v>15.79</v>
      </c>
      <c r="G51" s="451">
        <f t="shared" si="3"/>
        <v>5.6843999999999992</v>
      </c>
    </row>
    <row r="52" spans="1:9" ht="45">
      <c r="A52" s="450" t="s">
        <v>456</v>
      </c>
      <c r="B52" s="369" t="s">
        <v>457</v>
      </c>
      <c r="C52" s="433" t="s">
        <v>355</v>
      </c>
      <c r="D52" s="367" t="s">
        <v>345</v>
      </c>
      <c r="E52" s="368" t="s">
        <v>460</v>
      </c>
      <c r="F52" s="371">
        <v>17</v>
      </c>
      <c r="G52" s="451">
        <f t="shared" si="3"/>
        <v>6.12</v>
      </c>
      <c r="I52" t="s">
        <v>809</v>
      </c>
    </row>
    <row r="53" spans="1:9" ht="75">
      <c r="A53" s="450" t="s">
        <v>458</v>
      </c>
      <c r="B53" s="369" t="s">
        <v>459</v>
      </c>
      <c r="C53" s="433" t="s">
        <v>355</v>
      </c>
      <c r="D53" s="367" t="s">
        <v>406</v>
      </c>
      <c r="E53" s="368">
        <v>0.36</v>
      </c>
      <c r="F53" s="371">
        <v>49.58</v>
      </c>
      <c r="G53" s="451">
        <f t="shared" si="3"/>
        <v>17.848799999999997</v>
      </c>
    </row>
    <row r="54" spans="1:9" ht="48" customHeight="1">
      <c r="A54" s="757"/>
      <c r="B54" s="805"/>
      <c r="C54" s="805"/>
      <c r="D54" s="805"/>
      <c r="E54" s="805"/>
      <c r="F54" s="515" t="s">
        <v>349</v>
      </c>
      <c r="G54" s="449">
        <f>SUM(G49:G53)</f>
        <v>40.467599999999997</v>
      </c>
    </row>
    <row r="55" spans="1:9" ht="18" customHeight="1">
      <c r="A55" s="791" t="s">
        <v>806</v>
      </c>
      <c r="B55" s="792"/>
      <c r="C55" s="792"/>
      <c r="D55" s="792"/>
      <c r="E55" s="792"/>
      <c r="F55" s="792"/>
      <c r="G55" s="793"/>
    </row>
    <row r="56" spans="1:9" ht="18" customHeight="1">
      <c r="A56" s="744" t="s">
        <v>340</v>
      </c>
      <c r="B56" s="794"/>
      <c r="C56" s="366" t="s">
        <v>341</v>
      </c>
      <c r="D56" s="366" t="s">
        <v>7</v>
      </c>
      <c r="E56" s="366" t="s">
        <v>342</v>
      </c>
      <c r="F56" s="366" t="s">
        <v>343</v>
      </c>
      <c r="G56" s="439" t="s">
        <v>12</v>
      </c>
    </row>
    <row r="57" spans="1:9" ht="45">
      <c r="A57" s="450" t="s">
        <v>463</v>
      </c>
      <c r="B57" s="369" t="s">
        <v>464</v>
      </c>
      <c r="C57" s="433" t="s">
        <v>355</v>
      </c>
      <c r="D57" s="367" t="s">
        <v>345</v>
      </c>
      <c r="E57" s="368" t="s">
        <v>465</v>
      </c>
      <c r="F57" s="368" t="s">
        <v>466</v>
      </c>
      <c r="G57" s="451">
        <f>F57*E57</f>
        <v>3.78</v>
      </c>
    </row>
    <row r="58" spans="1:9" ht="45">
      <c r="A58" s="450" t="s">
        <v>452</v>
      </c>
      <c r="B58" s="369" t="s">
        <v>453</v>
      </c>
      <c r="C58" s="433" t="s">
        <v>355</v>
      </c>
      <c r="D58" s="367" t="s">
        <v>345</v>
      </c>
      <c r="E58" s="368" t="s">
        <v>467</v>
      </c>
      <c r="F58" s="368">
        <v>13.56</v>
      </c>
      <c r="G58" s="451">
        <f t="shared" ref="G58:G59" si="4">F58*E58</f>
        <v>37.967999999999996</v>
      </c>
    </row>
    <row r="59" spans="1:9" ht="45">
      <c r="A59" s="450" t="s">
        <v>456</v>
      </c>
      <c r="B59" s="369" t="s">
        <v>457</v>
      </c>
      <c r="C59" s="433" t="s">
        <v>355</v>
      </c>
      <c r="D59" s="367" t="s">
        <v>345</v>
      </c>
      <c r="E59" s="368" t="s">
        <v>465</v>
      </c>
      <c r="F59" s="371">
        <v>17</v>
      </c>
      <c r="G59" s="451">
        <f t="shared" si="4"/>
        <v>23.799999999999997</v>
      </c>
    </row>
    <row r="60" spans="1:9" ht="48.75" customHeight="1" thickBot="1">
      <c r="A60" s="780"/>
      <c r="B60" s="781"/>
      <c r="C60" s="781"/>
      <c r="D60" s="781"/>
      <c r="E60" s="781"/>
      <c r="F60" s="520" t="s">
        <v>349</v>
      </c>
      <c r="G60" s="490">
        <f>SUM(G57:G59)</f>
        <v>65.548000000000002</v>
      </c>
    </row>
    <row r="61" spans="1:9" ht="19.5" customHeight="1" thickTop="1">
      <c r="A61" s="791" t="s">
        <v>468</v>
      </c>
      <c r="B61" s="792"/>
      <c r="C61" s="792"/>
      <c r="D61" s="792"/>
      <c r="E61" s="792"/>
      <c r="F61" s="792"/>
      <c r="G61" s="793"/>
    </row>
    <row r="62" spans="1:9" ht="18" customHeight="1">
      <c r="A62" s="744" t="s">
        <v>340</v>
      </c>
      <c r="B62" s="794"/>
      <c r="C62" s="366" t="s">
        <v>341</v>
      </c>
      <c r="D62" s="366" t="s">
        <v>7</v>
      </c>
      <c r="E62" s="366" t="s">
        <v>342</v>
      </c>
      <c r="F62" s="366" t="s">
        <v>343</v>
      </c>
      <c r="G62" s="439" t="s">
        <v>12</v>
      </c>
    </row>
    <row r="63" spans="1:9" ht="45">
      <c r="A63" s="450" t="s">
        <v>450</v>
      </c>
      <c r="B63" s="369" t="s">
        <v>451</v>
      </c>
      <c r="C63" s="433" t="s">
        <v>355</v>
      </c>
      <c r="D63" s="367" t="s">
        <v>345</v>
      </c>
      <c r="E63" s="368" t="s">
        <v>460</v>
      </c>
      <c r="F63" s="368" t="s">
        <v>461</v>
      </c>
      <c r="G63" s="451">
        <f>F63*E63</f>
        <v>1.0511999999999999</v>
      </c>
    </row>
    <row r="64" spans="1:9" ht="33" customHeight="1">
      <c r="A64" s="450" t="s">
        <v>452</v>
      </c>
      <c r="B64" s="369" t="s">
        <v>453</v>
      </c>
      <c r="C64" s="433" t="s">
        <v>355</v>
      </c>
      <c r="D64" s="367" t="s">
        <v>345</v>
      </c>
      <c r="E64" s="368" t="s">
        <v>462</v>
      </c>
      <c r="F64" s="368">
        <v>13.56</v>
      </c>
      <c r="G64" s="451">
        <f t="shared" ref="G64:G67" si="5">F64*E64</f>
        <v>9.7631999999999994</v>
      </c>
    </row>
    <row r="65" spans="1:9" ht="48.75" customHeight="1">
      <c r="A65" s="450" t="s">
        <v>454</v>
      </c>
      <c r="B65" s="369" t="s">
        <v>455</v>
      </c>
      <c r="C65" s="433" t="s">
        <v>355</v>
      </c>
      <c r="D65" s="367" t="s">
        <v>345</v>
      </c>
      <c r="E65" s="368" t="s">
        <v>460</v>
      </c>
      <c r="F65" s="368">
        <v>15.79</v>
      </c>
      <c r="G65" s="451">
        <f t="shared" si="5"/>
        <v>5.6843999999999992</v>
      </c>
    </row>
    <row r="66" spans="1:9" ht="45">
      <c r="A66" s="450" t="s">
        <v>456</v>
      </c>
      <c r="B66" s="369" t="s">
        <v>457</v>
      </c>
      <c r="C66" s="433" t="s">
        <v>355</v>
      </c>
      <c r="D66" s="367" t="s">
        <v>345</v>
      </c>
      <c r="E66" s="368" t="s">
        <v>460</v>
      </c>
      <c r="F66" s="371">
        <v>17</v>
      </c>
      <c r="G66" s="451">
        <f t="shared" si="5"/>
        <v>6.12</v>
      </c>
    </row>
    <row r="67" spans="1:9" ht="76.5" customHeight="1">
      <c r="A67" s="450" t="s">
        <v>458</v>
      </c>
      <c r="B67" s="369" t="s">
        <v>459</v>
      </c>
      <c r="C67" s="433" t="s">
        <v>355</v>
      </c>
      <c r="D67" s="367" t="s">
        <v>406</v>
      </c>
      <c r="E67" s="368" t="s">
        <v>460</v>
      </c>
      <c r="F67" s="371">
        <v>49.58</v>
      </c>
      <c r="G67" s="451">
        <f t="shared" si="5"/>
        <v>17.848799999999997</v>
      </c>
    </row>
    <row r="68" spans="1:9" ht="42" customHeight="1">
      <c r="A68" s="759"/>
      <c r="B68" s="795"/>
      <c r="C68" s="795"/>
      <c r="D68" s="795"/>
      <c r="E68" s="795"/>
      <c r="F68" s="515" t="s">
        <v>349</v>
      </c>
      <c r="G68" s="449">
        <f>SUM(G63:G67)</f>
        <v>40.467599999999997</v>
      </c>
    </row>
    <row r="69" spans="1:9" ht="18" customHeight="1">
      <c r="A69" s="791" t="s">
        <v>469</v>
      </c>
      <c r="B69" s="792"/>
      <c r="C69" s="792"/>
      <c r="D69" s="792"/>
      <c r="E69" s="792"/>
      <c r="F69" s="792"/>
      <c r="G69" s="793"/>
    </row>
    <row r="70" spans="1:9" ht="18" customHeight="1">
      <c r="A70" s="744" t="s">
        <v>340</v>
      </c>
      <c r="B70" s="794"/>
      <c r="C70" s="366" t="s">
        <v>341</v>
      </c>
      <c r="D70" s="366" t="s">
        <v>7</v>
      </c>
      <c r="E70" s="366" t="s">
        <v>342</v>
      </c>
      <c r="F70" s="366" t="s">
        <v>343</v>
      </c>
      <c r="G70" s="439" t="s">
        <v>12</v>
      </c>
    </row>
    <row r="71" spans="1:9" ht="30">
      <c r="A71" s="445" t="s">
        <v>386</v>
      </c>
      <c r="B71" s="377" t="s">
        <v>358</v>
      </c>
      <c r="C71" s="433" t="s">
        <v>344</v>
      </c>
      <c r="D71" s="433" t="s">
        <v>345</v>
      </c>
      <c r="E71" s="379">
        <v>0.05</v>
      </c>
      <c r="F71" s="378">
        <v>13.78</v>
      </c>
      <c r="G71" s="446">
        <f>F71*E71</f>
        <v>0.68900000000000006</v>
      </c>
    </row>
    <row r="72" spans="1:9" ht="30">
      <c r="A72" s="445" t="s">
        <v>385</v>
      </c>
      <c r="B72" s="377" t="s">
        <v>384</v>
      </c>
      <c r="C72" s="433" t="s">
        <v>344</v>
      </c>
      <c r="D72" s="433" t="s">
        <v>345</v>
      </c>
      <c r="E72" s="379">
        <v>0.1</v>
      </c>
      <c r="F72" s="378">
        <v>17.52</v>
      </c>
      <c r="G72" s="446">
        <f>F72*E72</f>
        <v>1.752</v>
      </c>
    </row>
    <row r="73" spans="1:9" ht="18" customHeight="1">
      <c r="A73" s="445" t="s">
        <v>816</v>
      </c>
      <c r="B73" s="376" t="s">
        <v>817</v>
      </c>
      <c r="C73" s="433" t="s">
        <v>344</v>
      </c>
      <c r="D73" s="433" t="s">
        <v>352</v>
      </c>
      <c r="E73" s="379">
        <v>1</v>
      </c>
      <c r="F73" s="378">
        <v>4.0599999999999996</v>
      </c>
      <c r="G73" s="446">
        <f>F73*E73</f>
        <v>4.0599999999999996</v>
      </c>
      <c r="H73" s="521"/>
      <c r="I73" s="519"/>
    </row>
    <row r="74" spans="1:9" ht="65.25" customHeight="1">
      <c r="A74" s="771"/>
      <c r="B74" s="772"/>
      <c r="C74" s="772"/>
      <c r="D74" s="772"/>
      <c r="E74" s="773"/>
      <c r="F74" s="516" t="s">
        <v>836</v>
      </c>
      <c r="G74" s="448">
        <f>SUM(G71:G73)</f>
        <v>6.5009999999999994</v>
      </c>
    </row>
    <row r="75" spans="1:9" ht="45.75" thickBot="1">
      <c r="A75" s="774"/>
      <c r="B75" s="775"/>
      <c r="C75" s="775"/>
      <c r="D75" s="775"/>
      <c r="E75" s="776"/>
      <c r="F75" s="520" t="s">
        <v>349</v>
      </c>
      <c r="G75" s="490">
        <f>SUM(G74)</f>
        <v>6.5009999999999994</v>
      </c>
    </row>
    <row r="76" spans="1:9" ht="30.75" customHeight="1" thickTop="1">
      <c r="A76" s="741" t="s">
        <v>483</v>
      </c>
      <c r="B76" s="742"/>
      <c r="C76" s="742"/>
      <c r="D76" s="742"/>
      <c r="E76" s="742"/>
      <c r="F76" s="742"/>
      <c r="G76" s="743"/>
    </row>
    <row r="77" spans="1:9">
      <c r="A77" s="744" t="s">
        <v>340</v>
      </c>
      <c r="B77" s="745"/>
      <c r="C77" s="366" t="s">
        <v>341</v>
      </c>
      <c r="D77" s="366" t="s">
        <v>7</v>
      </c>
      <c r="E77" s="366" t="s">
        <v>342</v>
      </c>
      <c r="F77" s="366" t="s">
        <v>343</v>
      </c>
      <c r="G77" s="439" t="s">
        <v>12</v>
      </c>
    </row>
    <row r="78" spans="1:9" ht="30">
      <c r="A78" s="450" t="s">
        <v>470</v>
      </c>
      <c r="B78" s="369" t="s">
        <v>471</v>
      </c>
      <c r="C78" s="433" t="s">
        <v>355</v>
      </c>
      <c r="D78" s="367" t="s">
        <v>367</v>
      </c>
      <c r="E78" s="368" t="s">
        <v>480</v>
      </c>
      <c r="F78" s="368">
        <v>7.37</v>
      </c>
      <c r="G78" s="453">
        <f>F78*E78</f>
        <v>0.14002999999999999</v>
      </c>
    </row>
    <row r="79" spans="1:9" ht="30">
      <c r="A79" s="450" t="s">
        <v>472</v>
      </c>
      <c r="B79" s="369" t="s">
        <v>473</v>
      </c>
      <c r="C79" s="433" t="s">
        <v>355</v>
      </c>
      <c r="D79" s="367" t="s">
        <v>354</v>
      </c>
      <c r="E79" s="368" t="s">
        <v>481</v>
      </c>
      <c r="F79" s="368">
        <v>19.760000000000002</v>
      </c>
      <c r="G79" s="453">
        <f t="shared" ref="G79:G82" si="6">F79*E79</f>
        <v>9.8800000000000013E-2</v>
      </c>
    </row>
    <row r="80" spans="1:9" ht="45">
      <c r="A80" s="450" t="s">
        <v>474</v>
      </c>
      <c r="B80" s="369" t="s">
        <v>475</v>
      </c>
      <c r="C80" s="433" t="s">
        <v>355</v>
      </c>
      <c r="D80" s="367" t="s">
        <v>367</v>
      </c>
      <c r="E80" s="368" t="s">
        <v>368</v>
      </c>
      <c r="F80" s="368">
        <v>37.31</v>
      </c>
      <c r="G80" s="453">
        <f t="shared" si="6"/>
        <v>37.31</v>
      </c>
    </row>
    <row r="81" spans="1:7" ht="45">
      <c r="A81" s="450" t="s">
        <v>476</v>
      </c>
      <c r="B81" s="369" t="s">
        <v>477</v>
      </c>
      <c r="C81" s="433" t="s">
        <v>355</v>
      </c>
      <c r="D81" s="367" t="s">
        <v>345</v>
      </c>
      <c r="E81" s="368" t="s">
        <v>482</v>
      </c>
      <c r="F81" s="368">
        <v>13.09</v>
      </c>
      <c r="G81" s="453">
        <f t="shared" si="6"/>
        <v>7.6183799999999993</v>
      </c>
    </row>
    <row r="82" spans="1:7" ht="45">
      <c r="A82" s="450" t="s">
        <v>478</v>
      </c>
      <c r="B82" s="369" t="s">
        <v>479</v>
      </c>
      <c r="C82" s="433" t="s">
        <v>355</v>
      </c>
      <c r="D82" s="367" t="s">
        <v>345</v>
      </c>
      <c r="E82" s="368" t="s">
        <v>482</v>
      </c>
      <c r="F82" s="368">
        <v>16.84</v>
      </c>
      <c r="G82" s="453">
        <f t="shared" si="6"/>
        <v>9.8008799999999994</v>
      </c>
    </row>
    <row r="83" spans="1:7" ht="45">
      <c r="A83" s="757"/>
      <c r="B83" s="805"/>
      <c r="C83" s="805"/>
      <c r="D83" s="805"/>
      <c r="E83" s="805"/>
      <c r="F83" s="515" t="s">
        <v>349</v>
      </c>
      <c r="G83" s="449">
        <f>SUM(G78:G82)</f>
        <v>54.968090000000004</v>
      </c>
    </row>
    <row r="84" spans="1:7" ht="18" customHeight="1">
      <c r="A84" s="741" t="s">
        <v>484</v>
      </c>
      <c r="B84" s="742"/>
      <c r="C84" s="742"/>
      <c r="D84" s="742"/>
      <c r="E84" s="742"/>
      <c r="F84" s="742"/>
      <c r="G84" s="743"/>
    </row>
    <row r="85" spans="1:7" ht="18" customHeight="1">
      <c r="A85" s="744" t="s">
        <v>340</v>
      </c>
      <c r="B85" s="745"/>
      <c r="C85" s="366" t="s">
        <v>341</v>
      </c>
      <c r="D85" s="366" t="s">
        <v>7</v>
      </c>
      <c r="E85" s="366" t="s">
        <v>342</v>
      </c>
      <c r="F85" s="366" t="s">
        <v>343</v>
      </c>
      <c r="G85" s="439" t="s">
        <v>12</v>
      </c>
    </row>
    <row r="86" spans="1:7" ht="30">
      <c r="A86" s="445" t="s">
        <v>485</v>
      </c>
      <c r="B86" s="377" t="s">
        <v>358</v>
      </c>
      <c r="C86" s="433" t="s">
        <v>344</v>
      </c>
      <c r="D86" s="433" t="s">
        <v>345</v>
      </c>
      <c r="E86" s="454">
        <v>0.2</v>
      </c>
      <c r="F86" s="376">
        <v>13.78</v>
      </c>
      <c r="G86" s="446">
        <f>F86*E86</f>
        <v>2.7560000000000002</v>
      </c>
    </row>
    <row r="87" spans="1:7" ht="30">
      <c r="A87" s="445" t="s">
        <v>385</v>
      </c>
      <c r="B87" s="455" t="s">
        <v>384</v>
      </c>
      <c r="C87" s="433" t="s">
        <v>344</v>
      </c>
      <c r="D87" s="433" t="s">
        <v>345</v>
      </c>
      <c r="E87" s="454">
        <v>0.4</v>
      </c>
      <c r="F87" s="378">
        <v>17.52</v>
      </c>
      <c r="G87" s="446">
        <f t="shared" ref="G87:G88" si="7">F87*E87</f>
        <v>7.008</v>
      </c>
    </row>
    <row r="88" spans="1:7" ht="18" customHeight="1">
      <c r="A88" s="445" t="s">
        <v>486</v>
      </c>
      <c r="B88" s="377" t="s">
        <v>487</v>
      </c>
      <c r="C88" s="433" t="s">
        <v>344</v>
      </c>
      <c r="D88" s="433" t="s">
        <v>352</v>
      </c>
      <c r="E88" s="456">
        <v>1</v>
      </c>
      <c r="F88" s="378">
        <v>50.79</v>
      </c>
      <c r="G88" s="457">
        <f t="shared" si="7"/>
        <v>50.79</v>
      </c>
    </row>
    <row r="89" spans="1:7" s="370" customFormat="1" ht="60">
      <c r="A89" s="796"/>
      <c r="B89" s="797"/>
      <c r="C89" s="797"/>
      <c r="D89" s="797"/>
      <c r="E89" s="798"/>
      <c r="F89" s="516" t="s">
        <v>837</v>
      </c>
      <c r="G89" s="448">
        <f>SUM(G86:G88)</f>
        <v>60.554000000000002</v>
      </c>
    </row>
    <row r="90" spans="1:7" s="370" customFormat="1" ht="45.75" thickBot="1">
      <c r="A90" s="799"/>
      <c r="B90" s="800"/>
      <c r="C90" s="800"/>
      <c r="D90" s="800"/>
      <c r="E90" s="801"/>
      <c r="F90" s="520" t="s">
        <v>349</v>
      </c>
      <c r="G90" s="490">
        <f>SUM(G89)</f>
        <v>60.554000000000002</v>
      </c>
    </row>
    <row r="91" spans="1:7" ht="31.5" customHeight="1" thickTop="1">
      <c r="A91" s="741" t="s">
        <v>488</v>
      </c>
      <c r="B91" s="742"/>
      <c r="C91" s="742"/>
      <c r="D91" s="742"/>
      <c r="E91" s="742"/>
      <c r="F91" s="742"/>
      <c r="G91" s="743"/>
    </row>
    <row r="92" spans="1:7" ht="18" customHeight="1">
      <c r="A92" s="744" t="s">
        <v>340</v>
      </c>
      <c r="B92" s="745"/>
      <c r="C92" s="366" t="s">
        <v>341</v>
      </c>
      <c r="D92" s="366" t="s">
        <v>7</v>
      </c>
      <c r="E92" s="366" t="s">
        <v>342</v>
      </c>
      <c r="F92" s="366" t="s">
        <v>343</v>
      </c>
      <c r="G92" s="439" t="s">
        <v>12</v>
      </c>
    </row>
    <row r="93" spans="1:7" ht="30">
      <c r="A93" s="458" t="s">
        <v>470</v>
      </c>
      <c r="B93" s="459" t="s">
        <v>471</v>
      </c>
      <c r="C93" s="433" t="s">
        <v>355</v>
      </c>
      <c r="D93" s="460" t="s">
        <v>367</v>
      </c>
      <c r="E93" s="461" t="s">
        <v>480</v>
      </c>
      <c r="F93" s="368">
        <v>7.37</v>
      </c>
      <c r="G93" s="462">
        <f>F93*E93</f>
        <v>0.14002999999999999</v>
      </c>
    </row>
    <row r="94" spans="1:7" ht="30">
      <c r="A94" s="458" t="s">
        <v>489</v>
      </c>
      <c r="B94" s="459" t="s">
        <v>490</v>
      </c>
      <c r="C94" s="433" t="s">
        <v>355</v>
      </c>
      <c r="D94" s="460" t="s">
        <v>367</v>
      </c>
      <c r="E94" s="461" t="s">
        <v>368</v>
      </c>
      <c r="F94" s="368">
        <v>12.17</v>
      </c>
      <c r="G94" s="462">
        <f t="shared" ref="G94:G97" si="8">F94*E94</f>
        <v>12.17</v>
      </c>
    </row>
    <row r="95" spans="1:7" ht="30">
      <c r="A95" s="458" t="s">
        <v>472</v>
      </c>
      <c r="B95" s="459" t="s">
        <v>473</v>
      </c>
      <c r="C95" s="433" t="s">
        <v>355</v>
      </c>
      <c r="D95" s="460" t="s">
        <v>354</v>
      </c>
      <c r="E95" s="461" t="s">
        <v>481</v>
      </c>
      <c r="F95" s="368">
        <v>19.760000000000002</v>
      </c>
      <c r="G95" s="462">
        <f t="shared" si="8"/>
        <v>9.8800000000000013E-2</v>
      </c>
    </row>
    <row r="96" spans="1:7" ht="45">
      <c r="A96" s="458" t="s">
        <v>476</v>
      </c>
      <c r="B96" s="459" t="s">
        <v>477</v>
      </c>
      <c r="C96" s="433" t="s">
        <v>355</v>
      </c>
      <c r="D96" s="460" t="s">
        <v>345</v>
      </c>
      <c r="E96" s="461" t="s">
        <v>482</v>
      </c>
      <c r="F96" s="368">
        <v>13.09</v>
      </c>
      <c r="G96" s="462">
        <f t="shared" si="8"/>
        <v>7.6183799999999993</v>
      </c>
    </row>
    <row r="97" spans="1:7" ht="45">
      <c r="A97" s="458" t="s">
        <v>478</v>
      </c>
      <c r="B97" s="459" t="s">
        <v>479</v>
      </c>
      <c r="C97" s="433" t="s">
        <v>355</v>
      </c>
      <c r="D97" s="460" t="s">
        <v>345</v>
      </c>
      <c r="E97" s="461" t="s">
        <v>482</v>
      </c>
      <c r="F97" s="368">
        <v>16.84</v>
      </c>
      <c r="G97" s="462">
        <f t="shared" si="8"/>
        <v>9.8008799999999994</v>
      </c>
    </row>
    <row r="98" spans="1:7" ht="18" customHeight="1">
      <c r="A98" s="777"/>
      <c r="B98" s="778"/>
      <c r="C98" s="778"/>
      <c r="D98" s="778"/>
      <c r="E98" s="779"/>
      <c r="F98" s="517" t="s">
        <v>349</v>
      </c>
      <c r="G98" s="452">
        <f>SUM(G93:G97)</f>
        <v>29.82809</v>
      </c>
    </row>
    <row r="99" spans="1:7" ht="20.25" customHeight="1">
      <c r="A99" s="752" t="s">
        <v>818</v>
      </c>
      <c r="B99" s="753"/>
      <c r="C99" s="753"/>
      <c r="D99" s="753"/>
      <c r="E99" s="753"/>
      <c r="F99" s="753"/>
      <c r="G99" s="754"/>
    </row>
    <row r="100" spans="1:7" ht="18" customHeight="1">
      <c r="A100" s="744" t="s">
        <v>340</v>
      </c>
      <c r="B100" s="745"/>
      <c r="C100" s="366" t="s">
        <v>341</v>
      </c>
      <c r="D100" s="366" t="s">
        <v>7</v>
      </c>
      <c r="E100" s="366" t="s">
        <v>342</v>
      </c>
      <c r="F100" s="366" t="s">
        <v>343</v>
      </c>
      <c r="G100" s="439" t="s">
        <v>12</v>
      </c>
    </row>
    <row r="101" spans="1:7" ht="30" customHeight="1">
      <c r="A101" s="463">
        <v>3148</v>
      </c>
      <c r="B101" s="464" t="s">
        <v>471</v>
      </c>
      <c r="C101" s="465" t="s">
        <v>355</v>
      </c>
      <c r="D101" s="466" t="s">
        <v>352</v>
      </c>
      <c r="E101" s="467">
        <v>1.9E-2</v>
      </c>
      <c r="F101" s="468">
        <v>7.37</v>
      </c>
      <c r="G101" s="469">
        <f>F101*E101</f>
        <v>0.14002999999999999</v>
      </c>
    </row>
    <row r="102" spans="1:7" ht="30" customHeight="1">
      <c r="A102" s="463">
        <v>10409</v>
      </c>
      <c r="B102" s="464" t="s">
        <v>491</v>
      </c>
      <c r="C102" s="465" t="s">
        <v>355</v>
      </c>
      <c r="D102" s="466" t="s">
        <v>367</v>
      </c>
      <c r="E102" s="470" t="s">
        <v>368</v>
      </c>
      <c r="F102" s="470">
        <v>101.76</v>
      </c>
      <c r="G102" s="469">
        <f t="shared" ref="G102:G104" si="9">F102*E102</f>
        <v>101.76</v>
      </c>
    </row>
    <row r="103" spans="1:7" ht="30" customHeight="1">
      <c r="A103" s="463" t="s">
        <v>478</v>
      </c>
      <c r="B103" s="464" t="s">
        <v>479</v>
      </c>
      <c r="C103" s="465" t="s">
        <v>355</v>
      </c>
      <c r="D103" s="466" t="s">
        <v>345</v>
      </c>
      <c r="E103" s="467">
        <v>0.78900000000000003</v>
      </c>
      <c r="F103" s="470">
        <v>16.84</v>
      </c>
      <c r="G103" s="469">
        <f t="shared" si="9"/>
        <v>13.286760000000001</v>
      </c>
    </row>
    <row r="104" spans="1:7" ht="30">
      <c r="A104" s="463" t="s">
        <v>396</v>
      </c>
      <c r="B104" s="464" t="s">
        <v>358</v>
      </c>
      <c r="C104" s="465" t="s">
        <v>355</v>
      </c>
      <c r="D104" s="466" t="s">
        <v>345</v>
      </c>
      <c r="E104" s="467">
        <v>0.78900000000000003</v>
      </c>
      <c r="F104" s="470">
        <v>13.09</v>
      </c>
      <c r="G104" s="469">
        <f t="shared" si="9"/>
        <v>10.328010000000001</v>
      </c>
    </row>
    <row r="105" spans="1:7" ht="45">
      <c r="A105" s="785"/>
      <c r="B105" s="786"/>
      <c r="C105" s="786"/>
      <c r="D105" s="786"/>
      <c r="E105" s="787"/>
      <c r="F105" s="515" t="s">
        <v>349</v>
      </c>
      <c r="G105" s="449">
        <f>SUM(G101:G104)</f>
        <v>125.51480000000001</v>
      </c>
    </row>
    <row r="106" spans="1:7" ht="33" customHeight="1">
      <c r="A106" s="741" t="s">
        <v>494</v>
      </c>
      <c r="B106" s="742"/>
      <c r="C106" s="742"/>
      <c r="D106" s="742"/>
      <c r="E106" s="742"/>
      <c r="F106" s="742"/>
      <c r="G106" s="743"/>
    </row>
    <row r="107" spans="1:7" ht="18" customHeight="1">
      <c r="A107" s="744" t="s">
        <v>340</v>
      </c>
      <c r="B107" s="745"/>
      <c r="C107" s="366" t="s">
        <v>341</v>
      </c>
      <c r="D107" s="366" t="s">
        <v>7</v>
      </c>
      <c r="E107" s="366" t="s">
        <v>342</v>
      </c>
      <c r="F107" s="366" t="s">
        <v>343</v>
      </c>
      <c r="G107" s="439" t="s">
        <v>12</v>
      </c>
    </row>
    <row r="108" spans="1:7" ht="30">
      <c r="A108" s="458" t="s">
        <v>470</v>
      </c>
      <c r="B108" s="459" t="s">
        <v>471</v>
      </c>
      <c r="C108" s="433" t="s">
        <v>355</v>
      </c>
      <c r="D108" s="460" t="s">
        <v>367</v>
      </c>
      <c r="E108" s="461" t="s">
        <v>480</v>
      </c>
      <c r="F108" s="461">
        <v>7.37</v>
      </c>
      <c r="G108" s="471">
        <f>F108*E108</f>
        <v>0.14002999999999999</v>
      </c>
    </row>
    <row r="109" spans="1:7" ht="45">
      <c r="A109" s="458" t="s">
        <v>495</v>
      </c>
      <c r="B109" s="459" t="s">
        <v>496</v>
      </c>
      <c r="C109" s="433" t="s">
        <v>355</v>
      </c>
      <c r="D109" s="460" t="s">
        <v>367</v>
      </c>
      <c r="E109" s="461" t="s">
        <v>368</v>
      </c>
      <c r="F109" s="461">
        <v>61.23</v>
      </c>
      <c r="G109" s="471">
        <f t="shared" ref="G109:G111" si="10">F109*E109</f>
        <v>61.23</v>
      </c>
    </row>
    <row r="110" spans="1:7" ht="45.75" thickBot="1">
      <c r="A110" s="538" t="s">
        <v>476</v>
      </c>
      <c r="B110" s="582" t="s">
        <v>477</v>
      </c>
      <c r="C110" s="510" t="s">
        <v>355</v>
      </c>
      <c r="D110" s="540" t="s">
        <v>345</v>
      </c>
      <c r="E110" s="541" t="s">
        <v>497</v>
      </c>
      <c r="F110" s="541">
        <v>13.09</v>
      </c>
      <c r="G110" s="542">
        <f t="shared" si="10"/>
        <v>10.328010000000001</v>
      </c>
    </row>
    <row r="111" spans="1:7" ht="45.75" thickTop="1">
      <c r="A111" s="543" t="s">
        <v>478</v>
      </c>
      <c r="B111" s="580" t="s">
        <v>479</v>
      </c>
      <c r="C111" s="527" t="s">
        <v>355</v>
      </c>
      <c r="D111" s="545" t="s">
        <v>345</v>
      </c>
      <c r="E111" s="546" t="s">
        <v>497</v>
      </c>
      <c r="F111" s="546">
        <v>16.84</v>
      </c>
      <c r="G111" s="581">
        <f t="shared" si="10"/>
        <v>13.286760000000001</v>
      </c>
    </row>
    <row r="112" spans="1:7" ht="45">
      <c r="A112" s="472"/>
      <c r="B112" s="473"/>
      <c r="C112" s="473"/>
      <c r="D112" s="473"/>
      <c r="E112" s="473"/>
      <c r="F112" s="517" t="s">
        <v>349</v>
      </c>
      <c r="G112" s="452">
        <f>SUM(G108:G111)</f>
        <v>84.984800000000007</v>
      </c>
    </row>
    <row r="113" spans="1:7" ht="33" customHeight="1">
      <c r="A113" s="752" t="s">
        <v>824</v>
      </c>
      <c r="B113" s="753"/>
      <c r="C113" s="753"/>
      <c r="D113" s="753"/>
      <c r="E113" s="753"/>
      <c r="F113" s="753"/>
      <c r="G113" s="754"/>
    </row>
    <row r="114" spans="1:7" ht="18" customHeight="1">
      <c r="A114" s="744" t="s">
        <v>340</v>
      </c>
      <c r="B114" s="745"/>
      <c r="C114" s="366" t="s">
        <v>341</v>
      </c>
      <c r="D114" s="366" t="s">
        <v>7</v>
      </c>
      <c r="E114" s="366" t="s">
        <v>342</v>
      </c>
      <c r="F114" s="366" t="s">
        <v>343</v>
      </c>
      <c r="G114" s="439" t="s">
        <v>12</v>
      </c>
    </row>
    <row r="115" spans="1:7" ht="44.25" customHeight="1">
      <c r="A115" s="458" t="s">
        <v>498</v>
      </c>
      <c r="B115" s="474" t="s">
        <v>499</v>
      </c>
      <c r="C115" s="433" t="s">
        <v>355</v>
      </c>
      <c r="D115" s="460" t="s">
        <v>430</v>
      </c>
      <c r="E115" s="475">
        <v>0.04</v>
      </c>
      <c r="F115" s="476">
        <v>60</v>
      </c>
      <c r="G115" s="462">
        <f>F115*E115</f>
        <v>2.4</v>
      </c>
    </row>
    <row r="116" spans="1:7" ht="30">
      <c r="A116" s="458" t="s">
        <v>500</v>
      </c>
      <c r="B116" s="474" t="s">
        <v>501</v>
      </c>
      <c r="C116" s="433" t="s">
        <v>355</v>
      </c>
      <c r="D116" s="460" t="s">
        <v>347</v>
      </c>
      <c r="E116" s="475">
        <v>14</v>
      </c>
      <c r="F116" s="476" t="s">
        <v>502</v>
      </c>
      <c r="G116" s="462">
        <f t="shared" ref="G116:G118" si="11">F116*E116</f>
        <v>9.3800000000000008</v>
      </c>
    </row>
    <row r="117" spans="1:7" ht="30">
      <c r="A117" s="458" t="s">
        <v>395</v>
      </c>
      <c r="B117" s="474" t="s">
        <v>357</v>
      </c>
      <c r="C117" s="433" t="s">
        <v>355</v>
      </c>
      <c r="D117" s="460" t="s">
        <v>345</v>
      </c>
      <c r="E117" s="475">
        <v>2</v>
      </c>
      <c r="F117" s="476">
        <v>17.239999999999998</v>
      </c>
      <c r="G117" s="462">
        <f t="shared" si="11"/>
        <v>34.479999999999997</v>
      </c>
    </row>
    <row r="118" spans="1:7" ht="30">
      <c r="A118" s="458" t="s">
        <v>396</v>
      </c>
      <c r="B118" s="474" t="s">
        <v>358</v>
      </c>
      <c r="C118" s="433" t="s">
        <v>355</v>
      </c>
      <c r="D118" s="460" t="s">
        <v>345</v>
      </c>
      <c r="E118" s="475">
        <v>2</v>
      </c>
      <c r="F118" s="476">
        <v>13.58</v>
      </c>
      <c r="G118" s="462">
        <f t="shared" si="11"/>
        <v>27.16</v>
      </c>
    </row>
    <row r="119" spans="1:7" ht="45">
      <c r="A119" s="785"/>
      <c r="B119" s="786"/>
      <c r="C119" s="786"/>
      <c r="D119" s="786"/>
      <c r="E119" s="787"/>
      <c r="F119" s="517" t="s">
        <v>349</v>
      </c>
      <c r="G119" s="452">
        <f>SUM(G115:G118)</f>
        <v>73.42</v>
      </c>
    </row>
    <row r="120" spans="1:7" ht="18" customHeight="1">
      <c r="A120" s="752" t="s">
        <v>819</v>
      </c>
      <c r="B120" s="753"/>
      <c r="C120" s="753"/>
      <c r="D120" s="753"/>
      <c r="E120" s="753"/>
      <c r="F120" s="753"/>
      <c r="G120" s="754"/>
    </row>
    <row r="121" spans="1:7" ht="18" customHeight="1">
      <c r="A121" s="744" t="s">
        <v>340</v>
      </c>
      <c r="B121" s="745"/>
      <c r="C121" s="366" t="s">
        <v>341</v>
      </c>
      <c r="D121" s="366" t="s">
        <v>7</v>
      </c>
      <c r="E121" s="366" t="s">
        <v>342</v>
      </c>
      <c r="F121" s="366" t="s">
        <v>343</v>
      </c>
      <c r="G121" s="439" t="s">
        <v>12</v>
      </c>
    </row>
    <row r="122" spans="1:7" ht="45">
      <c r="A122" s="458" t="s">
        <v>503</v>
      </c>
      <c r="B122" s="459" t="s">
        <v>504</v>
      </c>
      <c r="C122" s="433" t="s">
        <v>355</v>
      </c>
      <c r="D122" s="433" t="s">
        <v>350</v>
      </c>
      <c r="E122" s="461" t="s">
        <v>505</v>
      </c>
      <c r="F122" s="461">
        <v>54.54</v>
      </c>
      <c r="G122" s="471">
        <f>F122*E122</f>
        <v>57.267000000000003</v>
      </c>
    </row>
    <row r="123" spans="1:7" ht="30">
      <c r="A123" s="458" t="s">
        <v>396</v>
      </c>
      <c r="B123" s="459" t="s">
        <v>358</v>
      </c>
      <c r="C123" s="465" t="s">
        <v>355</v>
      </c>
      <c r="D123" s="477" t="s">
        <v>345</v>
      </c>
      <c r="E123" s="461" t="s">
        <v>373</v>
      </c>
      <c r="F123" s="461">
        <v>13.58</v>
      </c>
      <c r="G123" s="471">
        <f>F123*E123</f>
        <v>27.16</v>
      </c>
    </row>
    <row r="124" spans="1:7" ht="45.75" thickBot="1">
      <c r="A124" s="788"/>
      <c r="B124" s="789"/>
      <c r="C124" s="789"/>
      <c r="D124" s="789"/>
      <c r="E124" s="790"/>
      <c r="F124" s="520" t="s">
        <v>349</v>
      </c>
      <c r="G124" s="490">
        <f>SUM(G122:G123)</f>
        <v>84.427000000000007</v>
      </c>
    </row>
    <row r="125" spans="1:7" ht="30" customHeight="1" thickTop="1">
      <c r="A125" s="741" t="s">
        <v>506</v>
      </c>
      <c r="B125" s="742"/>
      <c r="C125" s="742"/>
      <c r="D125" s="742"/>
      <c r="E125" s="742"/>
      <c r="F125" s="742"/>
      <c r="G125" s="743"/>
    </row>
    <row r="126" spans="1:7" ht="18" customHeight="1">
      <c r="A126" s="744" t="s">
        <v>340</v>
      </c>
      <c r="B126" s="745"/>
      <c r="C126" s="366" t="s">
        <v>341</v>
      </c>
      <c r="D126" s="366" t="s">
        <v>7</v>
      </c>
      <c r="E126" s="366" t="s">
        <v>342</v>
      </c>
      <c r="F126" s="366" t="s">
        <v>343</v>
      </c>
      <c r="G126" s="439" t="s">
        <v>12</v>
      </c>
    </row>
    <row r="127" spans="1:7" ht="61.5" customHeight="1">
      <c r="A127" s="458" t="s">
        <v>507</v>
      </c>
      <c r="B127" s="474" t="s">
        <v>508</v>
      </c>
      <c r="C127" s="433" t="s">
        <v>355</v>
      </c>
      <c r="D127" s="433" t="s">
        <v>352</v>
      </c>
      <c r="E127" s="461" t="s">
        <v>368</v>
      </c>
      <c r="F127" s="478">
        <v>1039.8399999999999</v>
      </c>
      <c r="G127" s="479">
        <f>F127*E127</f>
        <v>1039.8399999999999</v>
      </c>
    </row>
    <row r="128" spans="1:7" ht="30">
      <c r="A128" s="458" t="s">
        <v>383</v>
      </c>
      <c r="B128" s="474" t="s">
        <v>384</v>
      </c>
      <c r="C128" s="433" t="s">
        <v>355</v>
      </c>
      <c r="D128" s="433" t="s">
        <v>345</v>
      </c>
      <c r="E128" s="461" t="s">
        <v>509</v>
      </c>
      <c r="F128" s="461">
        <v>17.45</v>
      </c>
      <c r="G128" s="479">
        <f>F128*E128</f>
        <v>122.14999999999999</v>
      </c>
    </row>
    <row r="129" spans="1:7" ht="45">
      <c r="A129" s="777"/>
      <c r="B129" s="778"/>
      <c r="C129" s="778"/>
      <c r="D129" s="778"/>
      <c r="E129" s="779"/>
      <c r="F129" s="515" t="s">
        <v>349</v>
      </c>
      <c r="G129" s="583">
        <f>SUM(G127:G128)</f>
        <v>1161.99</v>
      </c>
    </row>
    <row r="130" spans="1:7" ht="18" customHeight="1">
      <c r="A130" s="741" t="s">
        <v>827</v>
      </c>
      <c r="B130" s="742"/>
      <c r="C130" s="742"/>
      <c r="D130" s="742"/>
      <c r="E130" s="742"/>
      <c r="F130" s="742"/>
      <c r="G130" s="743"/>
    </row>
    <row r="131" spans="1:7" ht="18" customHeight="1">
      <c r="A131" s="744" t="s">
        <v>340</v>
      </c>
      <c r="B131" s="745"/>
      <c r="C131" s="366" t="s">
        <v>341</v>
      </c>
      <c r="D131" s="366" t="s">
        <v>7</v>
      </c>
      <c r="E131" s="366" t="s">
        <v>342</v>
      </c>
      <c r="F131" s="366" t="s">
        <v>343</v>
      </c>
      <c r="G131" s="439" t="s">
        <v>12</v>
      </c>
    </row>
    <row r="132" spans="1:7" ht="30">
      <c r="A132" s="445" t="s">
        <v>386</v>
      </c>
      <c r="B132" s="377" t="s">
        <v>358</v>
      </c>
      <c r="C132" s="433" t="s">
        <v>344</v>
      </c>
      <c r="D132" s="433" t="s">
        <v>345</v>
      </c>
      <c r="E132" s="481">
        <v>0.04</v>
      </c>
      <c r="F132" s="378">
        <v>4.68</v>
      </c>
      <c r="G132" s="446">
        <f>F132*E132</f>
        <v>0.18720000000000001</v>
      </c>
    </row>
    <row r="133" spans="1:7" ht="30">
      <c r="A133" s="445" t="s">
        <v>510</v>
      </c>
      <c r="B133" s="377" t="s">
        <v>384</v>
      </c>
      <c r="C133" s="433" t="s">
        <v>344</v>
      </c>
      <c r="D133" s="433" t="s">
        <v>345</v>
      </c>
      <c r="E133" s="481">
        <v>0.08</v>
      </c>
      <c r="F133" s="378">
        <v>6.47</v>
      </c>
      <c r="G133" s="446">
        <f t="shared" ref="G133:G134" si="12">F133*E133</f>
        <v>0.51759999999999995</v>
      </c>
    </row>
    <row r="134" spans="1:7" ht="18" customHeight="1">
      <c r="A134" s="445" t="s">
        <v>828</v>
      </c>
      <c r="B134" s="377" t="s">
        <v>511</v>
      </c>
      <c r="C134" s="433" t="s">
        <v>344</v>
      </c>
      <c r="D134" s="433" t="s">
        <v>356</v>
      </c>
      <c r="E134" s="481">
        <v>1</v>
      </c>
      <c r="F134" s="378">
        <v>7.8</v>
      </c>
      <c r="G134" s="446">
        <f t="shared" si="12"/>
        <v>7.8</v>
      </c>
    </row>
    <row r="135" spans="1:7" ht="60">
      <c r="A135" s="746"/>
      <c r="B135" s="747"/>
      <c r="C135" s="747"/>
      <c r="D135" s="747"/>
      <c r="E135" s="748"/>
      <c r="F135" s="518" t="s">
        <v>838</v>
      </c>
      <c r="G135" s="446">
        <f>SUM(G132:G134)</f>
        <v>8.5047999999999995</v>
      </c>
    </row>
    <row r="136" spans="1:7" ht="45">
      <c r="A136" s="749"/>
      <c r="B136" s="750"/>
      <c r="C136" s="750"/>
      <c r="D136" s="750"/>
      <c r="E136" s="751"/>
      <c r="F136" s="517" t="s">
        <v>349</v>
      </c>
      <c r="G136" s="452">
        <f>SUM(G135)</f>
        <v>8.5047999999999995</v>
      </c>
    </row>
    <row r="137" spans="1:7" ht="31.5" customHeight="1">
      <c r="A137" s="752" t="s">
        <v>512</v>
      </c>
      <c r="B137" s="753"/>
      <c r="C137" s="753"/>
      <c r="D137" s="753"/>
      <c r="E137" s="753"/>
      <c r="F137" s="753"/>
      <c r="G137" s="754"/>
    </row>
    <row r="138" spans="1:7" ht="18" customHeight="1">
      <c r="A138" s="744" t="s">
        <v>340</v>
      </c>
      <c r="B138" s="745"/>
      <c r="C138" s="366" t="s">
        <v>341</v>
      </c>
      <c r="D138" s="366" t="s">
        <v>7</v>
      </c>
      <c r="E138" s="366" t="s">
        <v>342</v>
      </c>
      <c r="F138" s="366" t="s">
        <v>343</v>
      </c>
      <c r="G138" s="439" t="s">
        <v>12</v>
      </c>
    </row>
    <row r="139" spans="1:7" ht="60">
      <c r="A139" s="458" t="s">
        <v>513</v>
      </c>
      <c r="B139" s="474" t="s">
        <v>514</v>
      </c>
      <c r="C139" s="433" t="s">
        <v>355</v>
      </c>
      <c r="D139" s="460" t="s">
        <v>367</v>
      </c>
      <c r="E139" s="461" t="s">
        <v>373</v>
      </c>
      <c r="F139" s="461">
        <v>0.79</v>
      </c>
      <c r="G139" s="471">
        <f>F139*E139</f>
        <v>1.58</v>
      </c>
    </row>
    <row r="140" spans="1:7" ht="30">
      <c r="A140" s="458" t="s">
        <v>515</v>
      </c>
      <c r="B140" s="474" t="s">
        <v>516</v>
      </c>
      <c r="C140" s="433" t="s">
        <v>355</v>
      </c>
      <c r="D140" s="460" t="s">
        <v>367</v>
      </c>
      <c r="E140" s="461" t="s">
        <v>368</v>
      </c>
      <c r="F140" s="461">
        <v>35.18</v>
      </c>
      <c r="G140" s="471">
        <f t="shared" ref="G140:G142" si="13">F140*E140</f>
        <v>35.18</v>
      </c>
    </row>
    <row r="141" spans="1:7" ht="30">
      <c r="A141" s="458" t="s">
        <v>381</v>
      </c>
      <c r="B141" s="474" t="s">
        <v>382</v>
      </c>
      <c r="C141" s="433" t="s">
        <v>355</v>
      </c>
      <c r="D141" s="460" t="s">
        <v>345</v>
      </c>
      <c r="E141" s="461" t="s">
        <v>517</v>
      </c>
      <c r="F141" s="461">
        <v>13.56</v>
      </c>
      <c r="G141" s="471">
        <f t="shared" si="13"/>
        <v>1.8034800000000002</v>
      </c>
    </row>
    <row r="142" spans="1:7" ht="30">
      <c r="A142" s="458" t="s">
        <v>383</v>
      </c>
      <c r="B142" s="474" t="s">
        <v>384</v>
      </c>
      <c r="C142" s="573" t="s">
        <v>355</v>
      </c>
      <c r="D142" s="460" t="s">
        <v>345</v>
      </c>
      <c r="E142" s="461" t="s">
        <v>517</v>
      </c>
      <c r="F142" s="461">
        <v>17.45</v>
      </c>
      <c r="G142" s="584">
        <f t="shared" si="13"/>
        <v>2.3208500000000001</v>
      </c>
    </row>
    <row r="143" spans="1:7" ht="45.75" thickBot="1">
      <c r="A143" s="782"/>
      <c r="B143" s="783"/>
      <c r="C143" s="783"/>
      <c r="D143" s="783"/>
      <c r="E143" s="784"/>
      <c r="F143" s="520" t="s">
        <v>349</v>
      </c>
      <c r="G143" s="490">
        <f>SUM(G139:G142)</f>
        <v>40.884329999999999</v>
      </c>
    </row>
    <row r="144" spans="1:7" ht="18" customHeight="1" thickTop="1">
      <c r="A144" s="741" t="s">
        <v>518</v>
      </c>
      <c r="B144" s="742"/>
      <c r="C144" s="742"/>
      <c r="D144" s="742"/>
      <c r="E144" s="742"/>
      <c r="F144" s="742"/>
      <c r="G144" s="743"/>
    </row>
    <row r="145" spans="1:7">
      <c r="A145" s="744" t="s">
        <v>340</v>
      </c>
      <c r="B145" s="745"/>
      <c r="C145" s="366" t="s">
        <v>341</v>
      </c>
      <c r="D145" s="366" t="s">
        <v>7</v>
      </c>
      <c r="E145" s="366" t="s">
        <v>342</v>
      </c>
      <c r="F145" s="366" t="s">
        <v>343</v>
      </c>
      <c r="G145" s="439" t="s">
        <v>12</v>
      </c>
    </row>
    <row r="146" spans="1:7" ht="30">
      <c r="A146" s="450" t="s">
        <v>385</v>
      </c>
      <c r="B146" s="369" t="s">
        <v>358</v>
      </c>
      <c r="C146" s="433" t="s">
        <v>344</v>
      </c>
      <c r="D146" s="367" t="s">
        <v>345</v>
      </c>
      <c r="E146" s="482">
        <v>0.5</v>
      </c>
      <c r="F146" s="371">
        <v>13.78</v>
      </c>
      <c r="G146" s="451">
        <f>F146*E146</f>
        <v>6.89</v>
      </c>
    </row>
    <row r="147" spans="1:7" ht="30">
      <c r="A147" s="450" t="s">
        <v>386</v>
      </c>
      <c r="B147" s="369" t="s">
        <v>384</v>
      </c>
      <c r="C147" s="433" t="s">
        <v>344</v>
      </c>
      <c r="D147" s="367" t="s">
        <v>345</v>
      </c>
      <c r="E147" s="482">
        <v>1</v>
      </c>
      <c r="F147" s="371">
        <v>17.52</v>
      </c>
      <c r="G147" s="451">
        <f t="shared" ref="G147:G148" si="14">F147*E147</f>
        <v>17.52</v>
      </c>
    </row>
    <row r="148" spans="1:7" ht="30">
      <c r="A148" s="450" t="s">
        <v>519</v>
      </c>
      <c r="B148" s="369" t="s">
        <v>520</v>
      </c>
      <c r="C148" s="433" t="s">
        <v>344</v>
      </c>
      <c r="D148" s="367" t="s">
        <v>352</v>
      </c>
      <c r="E148" s="482">
        <v>1</v>
      </c>
      <c r="F148" s="371">
        <v>29.74</v>
      </c>
      <c r="G148" s="451">
        <f t="shared" si="14"/>
        <v>29.74</v>
      </c>
    </row>
    <row r="149" spans="1:7" s="370" customFormat="1" ht="60">
      <c r="A149" s="746"/>
      <c r="B149" s="747"/>
      <c r="C149" s="747"/>
      <c r="D149" s="747"/>
      <c r="E149" s="748"/>
      <c r="F149" s="518" t="s">
        <v>839</v>
      </c>
      <c r="G149" s="451">
        <f>SUM(G146:G148)</f>
        <v>54.15</v>
      </c>
    </row>
    <row r="150" spans="1:7" ht="45">
      <c r="A150" s="749"/>
      <c r="B150" s="750"/>
      <c r="C150" s="750"/>
      <c r="D150" s="750"/>
      <c r="E150" s="751"/>
      <c r="F150" s="517" t="s">
        <v>349</v>
      </c>
      <c r="G150" s="480">
        <f>SUM(G149)</f>
        <v>54.15</v>
      </c>
    </row>
    <row r="151" spans="1:7" ht="18" customHeight="1">
      <c r="A151" s="752" t="s">
        <v>530</v>
      </c>
      <c r="B151" s="753"/>
      <c r="C151" s="753"/>
      <c r="D151" s="753"/>
      <c r="E151" s="753"/>
      <c r="F151" s="753"/>
      <c r="G151" s="754"/>
    </row>
    <row r="152" spans="1:7" ht="18" customHeight="1">
      <c r="A152" s="744" t="s">
        <v>340</v>
      </c>
      <c r="B152" s="745"/>
      <c r="C152" s="366" t="s">
        <v>341</v>
      </c>
      <c r="D152" s="366" t="s">
        <v>7</v>
      </c>
      <c r="E152" s="366" t="s">
        <v>342</v>
      </c>
      <c r="F152" s="366" t="s">
        <v>343</v>
      </c>
      <c r="G152" s="439" t="s">
        <v>12</v>
      </c>
    </row>
    <row r="153" spans="1:7" ht="30">
      <c r="A153" s="458" t="s">
        <v>521</v>
      </c>
      <c r="B153" s="474" t="s">
        <v>522</v>
      </c>
      <c r="C153" s="433" t="s">
        <v>355</v>
      </c>
      <c r="D153" s="460" t="s">
        <v>356</v>
      </c>
      <c r="E153" s="461" t="s">
        <v>523</v>
      </c>
      <c r="F153" s="461">
        <v>5.41</v>
      </c>
      <c r="G153" s="462">
        <f>F153*E153</f>
        <v>5.9510000000000005</v>
      </c>
    </row>
    <row r="154" spans="1:7" ht="30">
      <c r="A154" s="458" t="s">
        <v>381</v>
      </c>
      <c r="B154" s="474" t="s">
        <v>382</v>
      </c>
      <c r="C154" s="433" t="s">
        <v>355</v>
      </c>
      <c r="D154" s="460" t="s">
        <v>345</v>
      </c>
      <c r="E154" s="461" t="s">
        <v>524</v>
      </c>
      <c r="F154" s="461">
        <v>13.56</v>
      </c>
      <c r="G154" s="462">
        <f t="shared" ref="G154:G155" si="15">F154*E154</f>
        <v>1.5187200000000001</v>
      </c>
    </row>
    <row r="155" spans="1:7" ht="30">
      <c r="A155" s="458" t="s">
        <v>383</v>
      </c>
      <c r="B155" s="474" t="s">
        <v>384</v>
      </c>
      <c r="C155" s="433" t="s">
        <v>355</v>
      </c>
      <c r="D155" s="460" t="s">
        <v>345</v>
      </c>
      <c r="E155" s="461" t="s">
        <v>524</v>
      </c>
      <c r="F155" s="461">
        <v>17.45</v>
      </c>
      <c r="G155" s="462">
        <f t="shared" si="15"/>
        <v>1.9543999999999999</v>
      </c>
    </row>
    <row r="156" spans="1:7" ht="45">
      <c r="A156" s="483"/>
      <c r="B156" s="428"/>
      <c r="C156" s="428"/>
      <c r="D156" s="428"/>
      <c r="E156" s="429"/>
      <c r="F156" s="514" t="s">
        <v>349</v>
      </c>
      <c r="G156" s="442">
        <f>SUM(G153:G155)</f>
        <v>9.4241200000000003</v>
      </c>
    </row>
    <row r="157" spans="1:7" ht="18" customHeight="1">
      <c r="A157" s="752" t="s">
        <v>525</v>
      </c>
      <c r="B157" s="753"/>
      <c r="C157" s="753"/>
      <c r="D157" s="753"/>
      <c r="E157" s="753"/>
      <c r="F157" s="753"/>
      <c r="G157" s="754"/>
    </row>
    <row r="158" spans="1:7" ht="18" customHeight="1">
      <c r="A158" s="744" t="s">
        <v>340</v>
      </c>
      <c r="B158" s="745"/>
      <c r="C158" s="366" t="s">
        <v>341</v>
      </c>
      <c r="D158" s="366" t="s">
        <v>7</v>
      </c>
      <c r="E158" s="366" t="s">
        <v>342</v>
      </c>
      <c r="F158" s="366" t="s">
        <v>343</v>
      </c>
      <c r="G158" s="439" t="s">
        <v>12</v>
      </c>
    </row>
    <row r="159" spans="1:7" ht="75">
      <c r="A159" s="458" t="s">
        <v>526</v>
      </c>
      <c r="B159" s="474" t="s">
        <v>527</v>
      </c>
      <c r="C159" s="433" t="s">
        <v>355</v>
      </c>
      <c r="D159" s="460" t="s">
        <v>367</v>
      </c>
      <c r="E159" s="461" t="s">
        <v>368</v>
      </c>
      <c r="F159" s="461">
        <v>33.479999999999997</v>
      </c>
      <c r="G159" s="462">
        <f>F159*E159</f>
        <v>33.479999999999997</v>
      </c>
    </row>
    <row r="160" spans="1:7" ht="30">
      <c r="A160" s="458" t="s">
        <v>381</v>
      </c>
      <c r="B160" s="474" t="s">
        <v>382</v>
      </c>
      <c r="C160" s="433" t="s">
        <v>355</v>
      </c>
      <c r="D160" s="460" t="s">
        <v>345</v>
      </c>
      <c r="E160" s="461" t="s">
        <v>528</v>
      </c>
      <c r="F160" s="461">
        <v>13.56</v>
      </c>
      <c r="G160" s="462">
        <f t="shared" ref="G160:G161" si="16">F160*E160</f>
        <v>3.4320360000000001</v>
      </c>
    </row>
    <row r="161" spans="1:8" ht="30">
      <c r="A161" s="458" t="s">
        <v>383</v>
      </c>
      <c r="B161" s="474" t="s">
        <v>384</v>
      </c>
      <c r="C161" s="433" t="s">
        <v>355</v>
      </c>
      <c r="D161" s="460" t="s">
        <v>345</v>
      </c>
      <c r="E161" s="461" t="s">
        <v>528</v>
      </c>
      <c r="F161" s="461">
        <v>17.45</v>
      </c>
      <c r="G161" s="462">
        <f t="shared" si="16"/>
        <v>4.416595</v>
      </c>
    </row>
    <row r="162" spans="1:8" ht="45.75" thickBot="1">
      <c r="A162" s="788"/>
      <c r="B162" s="789"/>
      <c r="C162" s="789"/>
      <c r="D162" s="789"/>
      <c r="E162" s="790"/>
      <c r="F162" s="520" t="s">
        <v>349</v>
      </c>
      <c r="G162" s="490">
        <f>SUM(G159:G161)</f>
        <v>41.328631000000001</v>
      </c>
    </row>
    <row r="163" spans="1:8" ht="18" customHeight="1" thickTop="1">
      <c r="A163" s="741" t="s">
        <v>531</v>
      </c>
      <c r="B163" s="742"/>
      <c r="C163" s="742"/>
      <c r="D163" s="742"/>
      <c r="E163" s="742"/>
      <c r="F163" s="742"/>
      <c r="G163" s="743"/>
      <c r="H163" s="138"/>
    </row>
    <row r="164" spans="1:8">
      <c r="A164" s="819" t="s">
        <v>340</v>
      </c>
      <c r="B164" s="820"/>
      <c r="C164" s="366" t="s">
        <v>341</v>
      </c>
      <c r="D164" s="366" t="s">
        <v>7</v>
      </c>
      <c r="E164" s="366" t="s">
        <v>342</v>
      </c>
      <c r="F164" s="366" t="s">
        <v>343</v>
      </c>
      <c r="G164" s="439" t="s">
        <v>12</v>
      </c>
    </row>
    <row r="165" spans="1:8" ht="27.75" customHeight="1">
      <c r="A165" s="445">
        <v>88316</v>
      </c>
      <c r="B165" s="455" t="s">
        <v>358</v>
      </c>
      <c r="C165" s="465" t="s">
        <v>355</v>
      </c>
      <c r="D165" s="477" t="s">
        <v>345</v>
      </c>
      <c r="E165" s="484">
        <v>0.08</v>
      </c>
      <c r="F165" s="378">
        <v>13.58</v>
      </c>
      <c r="G165" s="446">
        <f>F165*E165</f>
        <v>1.0864</v>
      </c>
    </row>
    <row r="166" spans="1:8" ht="45">
      <c r="A166" s="810"/>
      <c r="B166" s="811"/>
      <c r="C166" s="811"/>
      <c r="D166" s="811"/>
      <c r="E166" s="812"/>
      <c r="F166" s="517" t="s">
        <v>349</v>
      </c>
      <c r="G166" s="452">
        <f>SUM(G165)</f>
        <v>1.0864</v>
      </c>
    </row>
    <row r="167" spans="1:8" ht="48" customHeight="1">
      <c r="A167" s="752" t="s">
        <v>532</v>
      </c>
      <c r="B167" s="753"/>
      <c r="C167" s="753"/>
      <c r="D167" s="753"/>
      <c r="E167" s="753"/>
      <c r="F167" s="753"/>
      <c r="G167" s="754"/>
    </row>
    <row r="168" spans="1:8">
      <c r="A168" s="744" t="s">
        <v>340</v>
      </c>
      <c r="B168" s="745"/>
      <c r="C168" s="366" t="s">
        <v>341</v>
      </c>
      <c r="D168" s="366" t="s">
        <v>7</v>
      </c>
      <c r="E168" s="366" t="s">
        <v>342</v>
      </c>
      <c r="F168" s="366" t="s">
        <v>343</v>
      </c>
      <c r="G168" s="439" t="s">
        <v>12</v>
      </c>
    </row>
    <row r="169" spans="1:8" ht="60">
      <c r="A169" s="458" t="s">
        <v>533</v>
      </c>
      <c r="B169" s="474" t="s">
        <v>534</v>
      </c>
      <c r="C169" s="433" t="s">
        <v>355</v>
      </c>
      <c r="D169" s="460" t="s">
        <v>430</v>
      </c>
      <c r="E169" s="461" t="s">
        <v>523</v>
      </c>
      <c r="F169" s="461">
        <v>63.83</v>
      </c>
      <c r="G169" s="462">
        <f>F169*E169</f>
        <v>70.213000000000008</v>
      </c>
    </row>
    <row r="170" spans="1:8" ht="30">
      <c r="A170" s="458" t="s">
        <v>395</v>
      </c>
      <c r="B170" s="474" t="s">
        <v>357</v>
      </c>
      <c r="C170" s="433" t="s">
        <v>355</v>
      </c>
      <c r="D170" s="460" t="s">
        <v>345</v>
      </c>
      <c r="E170" s="461" t="s">
        <v>537</v>
      </c>
      <c r="F170" s="461">
        <v>17.239999999999998</v>
      </c>
      <c r="G170" s="462">
        <f t="shared" ref="G170:G173" si="17">F170*E170</f>
        <v>37.134959999999992</v>
      </c>
    </row>
    <row r="171" spans="1:8" ht="30">
      <c r="A171" s="458" t="s">
        <v>396</v>
      </c>
      <c r="B171" s="474" t="s">
        <v>358</v>
      </c>
      <c r="C171" s="433" t="s">
        <v>355</v>
      </c>
      <c r="D171" s="460" t="s">
        <v>345</v>
      </c>
      <c r="E171" s="461" t="s">
        <v>538</v>
      </c>
      <c r="F171" s="461">
        <v>13.58</v>
      </c>
      <c r="G171" s="462">
        <f t="shared" si="17"/>
        <v>43.863399999999999</v>
      </c>
    </row>
    <row r="172" spans="1:8" ht="75">
      <c r="A172" s="463">
        <v>91533</v>
      </c>
      <c r="B172" s="474" t="s">
        <v>535</v>
      </c>
      <c r="C172" s="433" t="s">
        <v>355</v>
      </c>
      <c r="D172" s="460" t="s">
        <v>406</v>
      </c>
      <c r="E172" s="461" t="s">
        <v>539</v>
      </c>
      <c r="F172" s="461">
        <v>21.43</v>
      </c>
      <c r="G172" s="462">
        <f t="shared" si="17"/>
        <v>0.68576000000000004</v>
      </c>
    </row>
    <row r="173" spans="1:8" ht="75">
      <c r="A173" s="463">
        <v>91534</v>
      </c>
      <c r="B173" s="474" t="s">
        <v>536</v>
      </c>
      <c r="C173" s="433" t="s">
        <v>355</v>
      </c>
      <c r="D173" s="460" t="s">
        <v>429</v>
      </c>
      <c r="E173" s="461" t="s">
        <v>540</v>
      </c>
      <c r="F173" s="461">
        <v>17.87</v>
      </c>
      <c r="G173" s="462">
        <f t="shared" si="17"/>
        <v>0.53610000000000002</v>
      </c>
    </row>
    <row r="174" spans="1:8" ht="45">
      <c r="A174" s="749"/>
      <c r="B174" s="750"/>
      <c r="C174" s="750"/>
      <c r="D174" s="750"/>
      <c r="E174" s="751"/>
      <c r="F174" s="514" t="s">
        <v>349</v>
      </c>
      <c r="G174" s="442">
        <f>SUM(G169:G173)</f>
        <v>152.43322000000001</v>
      </c>
    </row>
    <row r="175" spans="1:8" ht="18" customHeight="1">
      <c r="A175" s="752" t="s">
        <v>541</v>
      </c>
      <c r="B175" s="753"/>
      <c r="C175" s="753"/>
      <c r="D175" s="753"/>
      <c r="E175" s="753"/>
      <c r="F175" s="753"/>
      <c r="G175" s="754"/>
    </row>
    <row r="176" spans="1:8" ht="18" customHeight="1">
      <c r="A176" s="744" t="s">
        <v>340</v>
      </c>
      <c r="B176" s="745"/>
      <c r="C176" s="366" t="s">
        <v>341</v>
      </c>
      <c r="D176" s="366" t="s">
        <v>7</v>
      </c>
      <c r="E176" s="366" t="s">
        <v>342</v>
      </c>
      <c r="F176" s="366" t="s">
        <v>343</v>
      </c>
      <c r="G176" s="439" t="s">
        <v>12</v>
      </c>
    </row>
    <row r="177" spans="1:9" ht="61.5" customHeight="1">
      <c r="A177" s="458" t="s">
        <v>542</v>
      </c>
      <c r="B177" s="474" t="s">
        <v>543</v>
      </c>
      <c r="C177" s="433" t="s">
        <v>355</v>
      </c>
      <c r="D177" s="460" t="s">
        <v>430</v>
      </c>
      <c r="E177" s="461" t="s">
        <v>550</v>
      </c>
      <c r="F177" s="461">
        <v>52.26</v>
      </c>
      <c r="G177" s="462">
        <f>F177*E177</f>
        <v>28.220400000000001</v>
      </c>
    </row>
    <row r="178" spans="1:9" ht="30">
      <c r="A178" s="458" t="s">
        <v>419</v>
      </c>
      <c r="B178" s="474" t="s">
        <v>420</v>
      </c>
      <c r="C178" s="433" t="s">
        <v>355</v>
      </c>
      <c r="D178" s="460" t="s">
        <v>345</v>
      </c>
      <c r="E178" s="461" t="s">
        <v>551</v>
      </c>
      <c r="F178" s="461">
        <v>17.100000000000001</v>
      </c>
      <c r="G178" s="462">
        <f t="shared" ref="G178:G183" si="18">F178*E178</f>
        <v>8.0198999999999998</v>
      </c>
    </row>
    <row r="179" spans="1:9" ht="30.75" thickBot="1">
      <c r="A179" s="548" t="s">
        <v>395</v>
      </c>
      <c r="B179" s="539" t="s">
        <v>357</v>
      </c>
      <c r="C179" s="549" t="s">
        <v>355</v>
      </c>
      <c r="D179" s="550" t="s">
        <v>345</v>
      </c>
      <c r="E179" s="551" t="s">
        <v>551</v>
      </c>
      <c r="F179" s="551">
        <v>17.239999999999998</v>
      </c>
      <c r="G179" s="552">
        <f t="shared" si="18"/>
        <v>8.0855599999999992</v>
      </c>
    </row>
    <row r="180" spans="1:9" ht="30.75" thickTop="1">
      <c r="A180" s="543" t="s">
        <v>396</v>
      </c>
      <c r="B180" s="544" t="s">
        <v>358</v>
      </c>
      <c r="C180" s="527" t="s">
        <v>355</v>
      </c>
      <c r="D180" s="545" t="s">
        <v>345</v>
      </c>
      <c r="E180" s="546" t="s">
        <v>552</v>
      </c>
      <c r="F180" s="546">
        <v>13.58</v>
      </c>
      <c r="G180" s="547">
        <f t="shared" si="18"/>
        <v>114.35717999999999</v>
      </c>
    </row>
    <row r="181" spans="1:9" s="370" customFormat="1" ht="64.5" customHeight="1">
      <c r="A181" s="458" t="s">
        <v>544</v>
      </c>
      <c r="B181" s="474" t="s">
        <v>545</v>
      </c>
      <c r="C181" s="433" t="s">
        <v>355</v>
      </c>
      <c r="D181" s="460" t="s">
        <v>406</v>
      </c>
      <c r="E181" s="461" t="s">
        <v>529</v>
      </c>
      <c r="F181" s="476">
        <v>1.7</v>
      </c>
      <c r="G181" s="462">
        <f t="shared" si="18"/>
        <v>0.23800000000000002</v>
      </c>
    </row>
    <row r="182" spans="1:9" s="370" customFormat="1" ht="63" customHeight="1">
      <c r="A182" s="458" t="s">
        <v>546</v>
      </c>
      <c r="B182" s="474" t="s">
        <v>547</v>
      </c>
      <c r="C182" s="433" t="s">
        <v>355</v>
      </c>
      <c r="D182" s="460" t="s">
        <v>429</v>
      </c>
      <c r="E182" s="461" t="s">
        <v>394</v>
      </c>
      <c r="F182" s="461" t="s">
        <v>553</v>
      </c>
      <c r="G182" s="462">
        <f t="shared" si="18"/>
        <v>0.16240000000000002</v>
      </c>
    </row>
    <row r="183" spans="1:9" ht="75">
      <c r="A183" s="458" t="s">
        <v>548</v>
      </c>
      <c r="B183" s="474" t="s">
        <v>549</v>
      </c>
      <c r="C183" s="433" t="s">
        <v>355</v>
      </c>
      <c r="D183" s="460" t="s">
        <v>430</v>
      </c>
      <c r="E183" s="461" t="s">
        <v>493</v>
      </c>
      <c r="F183" s="461">
        <v>286.77999999999997</v>
      </c>
      <c r="G183" s="462">
        <f t="shared" si="18"/>
        <v>200.74599999999998</v>
      </c>
    </row>
    <row r="184" spans="1:9" ht="45">
      <c r="A184" s="777"/>
      <c r="B184" s="778"/>
      <c r="C184" s="778"/>
      <c r="D184" s="778"/>
      <c r="E184" s="779"/>
      <c r="F184" s="514" t="s">
        <v>349</v>
      </c>
      <c r="G184" s="442">
        <f>SUM(G177:G183)</f>
        <v>359.82943999999998</v>
      </c>
    </row>
    <row r="185" spans="1:9" ht="18" customHeight="1">
      <c r="A185" s="752" t="s">
        <v>554</v>
      </c>
      <c r="B185" s="753"/>
      <c r="C185" s="753"/>
      <c r="D185" s="753"/>
      <c r="E185" s="753"/>
      <c r="F185" s="753"/>
      <c r="G185" s="754"/>
    </row>
    <row r="186" spans="1:9" ht="18" customHeight="1">
      <c r="A186" s="744" t="s">
        <v>340</v>
      </c>
      <c r="B186" s="745"/>
      <c r="C186" s="366" t="s">
        <v>341</v>
      </c>
      <c r="D186" s="366" t="s">
        <v>7</v>
      </c>
      <c r="E186" s="366" t="s">
        <v>342</v>
      </c>
      <c r="F186" s="366" t="s">
        <v>343</v>
      </c>
      <c r="G186" s="439" t="s">
        <v>12</v>
      </c>
    </row>
    <row r="187" spans="1:9" ht="18" customHeight="1">
      <c r="A187" s="445">
        <v>50036</v>
      </c>
      <c r="B187" s="376" t="s">
        <v>555</v>
      </c>
      <c r="C187" s="433" t="s">
        <v>344</v>
      </c>
      <c r="D187" s="433" t="s">
        <v>559</v>
      </c>
      <c r="E187" s="379">
        <v>12</v>
      </c>
      <c r="F187" s="378">
        <v>78.38</v>
      </c>
      <c r="G187" s="446">
        <f>F187*E187</f>
        <v>940.56</v>
      </c>
    </row>
    <row r="188" spans="1:9" ht="18" customHeight="1">
      <c r="A188" s="445">
        <v>50037</v>
      </c>
      <c r="B188" s="376" t="s">
        <v>556</v>
      </c>
      <c r="C188" s="433" t="s">
        <v>344</v>
      </c>
      <c r="D188" s="433" t="s">
        <v>559</v>
      </c>
      <c r="E188" s="379">
        <v>12</v>
      </c>
      <c r="F188" s="378">
        <v>4.13</v>
      </c>
      <c r="G188" s="446">
        <f t="shared" ref="G188:G190" si="19">F188*E188</f>
        <v>49.56</v>
      </c>
    </row>
    <row r="189" spans="1:9" ht="18" customHeight="1">
      <c r="A189" s="445">
        <v>50038</v>
      </c>
      <c r="B189" s="376" t="s">
        <v>557</v>
      </c>
      <c r="C189" s="433" t="s">
        <v>344</v>
      </c>
      <c r="D189" s="433" t="s">
        <v>347</v>
      </c>
      <c r="E189" s="379">
        <v>80</v>
      </c>
      <c r="F189" s="378">
        <v>8.0399999999999991</v>
      </c>
      <c r="G189" s="446">
        <f t="shared" si="19"/>
        <v>643.19999999999993</v>
      </c>
    </row>
    <row r="190" spans="1:9" ht="30">
      <c r="A190" s="445">
        <v>50259</v>
      </c>
      <c r="B190" s="377" t="s">
        <v>558</v>
      </c>
      <c r="C190" s="433" t="s">
        <v>344</v>
      </c>
      <c r="D190" s="433" t="s">
        <v>430</v>
      </c>
      <c r="E190" s="379">
        <v>1</v>
      </c>
      <c r="F190" s="378">
        <v>562.83000000000004</v>
      </c>
      <c r="G190" s="446">
        <f t="shared" si="19"/>
        <v>562.83000000000004</v>
      </c>
    </row>
    <row r="191" spans="1:9" ht="60">
      <c r="A191" s="765"/>
      <c r="B191" s="766"/>
      <c r="C191" s="766"/>
      <c r="D191" s="766"/>
      <c r="E191" s="767"/>
      <c r="F191" s="516" t="s">
        <v>840</v>
      </c>
      <c r="G191" s="553">
        <f>SUM(G187:G190)</f>
        <v>2196.1499999999996</v>
      </c>
      <c r="H191" s="138"/>
      <c r="I191" s="138"/>
    </row>
    <row r="192" spans="1:9" ht="45.75" thickBot="1">
      <c r="A192" s="768"/>
      <c r="B192" s="769"/>
      <c r="C192" s="769"/>
      <c r="D192" s="769"/>
      <c r="E192" s="770"/>
      <c r="F192" s="520" t="s">
        <v>349</v>
      </c>
      <c r="G192" s="554">
        <f>SUM(G191)</f>
        <v>2196.1499999999996</v>
      </c>
    </row>
    <row r="193" spans="1:7" ht="18" customHeight="1" thickTop="1">
      <c r="A193" s="741" t="s">
        <v>560</v>
      </c>
      <c r="B193" s="742"/>
      <c r="C193" s="742"/>
      <c r="D193" s="742"/>
      <c r="E193" s="742"/>
      <c r="F193" s="742"/>
      <c r="G193" s="743"/>
    </row>
    <row r="194" spans="1:7" ht="18" customHeight="1">
      <c r="A194" s="744" t="s">
        <v>340</v>
      </c>
      <c r="B194" s="745"/>
      <c r="C194" s="366" t="s">
        <v>341</v>
      </c>
      <c r="D194" s="366" t="s">
        <v>7</v>
      </c>
      <c r="E194" s="366" t="s">
        <v>342</v>
      </c>
      <c r="F194" s="366" t="s">
        <v>343</v>
      </c>
      <c r="G194" s="439" t="s">
        <v>12</v>
      </c>
    </row>
    <row r="195" spans="1:7" ht="30">
      <c r="A195" s="445" t="s">
        <v>351</v>
      </c>
      <c r="B195" s="377" t="s">
        <v>357</v>
      </c>
      <c r="C195" s="433" t="s">
        <v>344</v>
      </c>
      <c r="D195" s="433" t="s">
        <v>345</v>
      </c>
      <c r="E195" s="379">
        <v>1</v>
      </c>
      <c r="F195" s="378">
        <v>17.350000000000001</v>
      </c>
      <c r="G195" s="446">
        <f>F195*E195</f>
        <v>17.350000000000001</v>
      </c>
    </row>
    <row r="196" spans="1:7" ht="30">
      <c r="A196" s="445" t="s">
        <v>346</v>
      </c>
      <c r="B196" s="377" t="s">
        <v>358</v>
      </c>
      <c r="C196" s="433" t="s">
        <v>344</v>
      </c>
      <c r="D196" s="433" t="s">
        <v>345</v>
      </c>
      <c r="E196" s="379">
        <v>0.5</v>
      </c>
      <c r="F196" s="378">
        <v>13.78</v>
      </c>
      <c r="G196" s="446">
        <f t="shared" ref="G196:G198" si="20">F196*E196</f>
        <v>6.89</v>
      </c>
    </row>
    <row r="197" spans="1:7" ht="18" customHeight="1">
      <c r="A197" s="445" t="s">
        <v>561</v>
      </c>
      <c r="B197" s="376" t="s">
        <v>562</v>
      </c>
      <c r="C197" s="433" t="s">
        <v>344</v>
      </c>
      <c r="D197" s="433" t="s">
        <v>352</v>
      </c>
      <c r="E197" s="379">
        <v>34</v>
      </c>
      <c r="F197" s="378">
        <v>0.5</v>
      </c>
      <c r="G197" s="446">
        <f t="shared" si="20"/>
        <v>17</v>
      </c>
    </row>
    <row r="198" spans="1:7" ht="18" customHeight="1">
      <c r="A198" s="445">
        <v>110764</v>
      </c>
      <c r="B198" s="376" t="s">
        <v>563</v>
      </c>
      <c r="C198" s="433" t="s">
        <v>344</v>
      </c>
      <c r="D198" s="433" t="s">
        <v>430</v>
      </c>
      <c r="E198" s="379">
        <v>0.02</v>
      </c>
      <c r="F198" s="376">
        <v>309.13</v>
      </c>
      <c r="G198" s="446">
        <f t="shared" si="20"/>
        <v>6.1825999999999999</v>
      </c>
    </row>
    <row r="199" spans="1:7" ht="60">
      <c r="A199" s="746"/>
      <c r="B199" s="747"/>
      <c r="C199" s="747"/>
      <c r="D199" s="747"/>
      <c r="E199" s="748"/>
      <c r="F199" s="518" t="s">
        <v>841</v>
      </c>
      <c r="G199" s="446">
        <f>SUM(G195:G198)</f>
        <v>47.422600000000003</v>
      </c>
    </row>
    <row r="200" spans="1:7" ht="45">
      <c r="A200" s="749"/>
      <c r="B200" s="750"/>
      <c r="C200" s="750"/>
      <c r="D200" s="750"/>
      <c r="E200" s="751"/>
      <c r="F200" s="517" t="s">
        <v>349</v>
      </c>
      <c r="G200" s="452">
        <f>SUM(G199)</f>
        <v>47.422600000000003</v>
      </c>
    </row>
    <row r="201" spans="1:7">
      <c r="A201" s="752" t="s">
        <v>564</v>
      </c>
      <c r="B201" s="753"/>
      <c r="C201" s="753"/>
      <c r="D201" s="753"/>
      <c r="E201" s="753"/>
      <c r="F201" s="753"/>
      <c r="G201" s="754"/>
    </row>
    <row r="202" spans="1:7" ht="18" customHeight="1">
      <c r="A202" s="744" t="s">
        <v>340</v>
      </c>
      <c r="B202" s="745"/>
      <c r="C202" s="366" t="s">
        <v>341</v>
      </c>
      <c r="D202" s="366" t="s">
        <v>7</v>
      </c>
      <c r="E202" s="366" t="s">
        <v>342</v>
      </c>
      <c r="F202" s="366" t="s">
        <v>343</v>
      </c>
      <c r="G202" s="439" t="s">
        <v>12</v>
      </c>
    </row>
    <row r="203" spans="1:7" ht="30">
      <c r="A203" s="445" t="s">
        <v>346</v>
      </c>
      <c r="B203" s="377" t="s">
        <v>358</v>
      </c>
      <c r="C203" s="433" t="s">
        <v>344</v>
      </c>
      <c r="D203" s="433" t="s">
        <v>345</v>
      </c>
      <c r="E203" s="379">
        <v>0.23</v>
      </c>
      <c r="F203" s="378">
        <v>13.78</v>
      </c>
      <c r="G203" s="446">
        <f>F203*E203</f>
        <v>3.1694</v>
      </c>
    </row>
    <row r="204" spans="1:7" ht="30">
      <c r="A204" s="445" t="s">
        <v>351</v>
      </c>
      <c r="B204" s="377" t="s">
        <v>357</v>
      </c>
      <c r="C204" s="433" t="s">
        <v>344</v>
      </c>
      <c r="D204" s="433" t="s">
        <v>345</v>
      </c>
      <c r="E204" s="379">
        <v>0.23</v>
      </c>
      <c r="F204" s="378">
        <v>17.350000000000001</v>
      </c>
      <c r="G204" s="446">
        <f t="shared" ref="G204:G205" si="21">F204*E204</f>
        <v>3.9905000000000004</v>
      </c>
    </row>
    <row r="205" spans="1:7" ht="18" customHeight="1">
      <c r="A205" s="445">
        <v>110248</v>
      </c>
      <c r="B205" s="376" t="s">
        <v>565</v>
      </c>
      <c r="C205" s="433" t="s">
        <v>344</v>
      </c>
      <c r="D205" s="433" t="s">
        <v>430</v>
      </c>
      <c r="E205" s="379">
        <v>3.0000000000000001E-3</v>
      </c>
      <c r="F205" s="378">
        <v>472.75</v>
      </c>
      <c r="G205" s="446">
        <f t="shared" si="21"/>
        <v>1.41825</v>
      </c>
    </row>
    <row r="206" spans="1:7" ht="60">
      <c r="A206" s="746"/>
      <c r="B206" s="747"/>
      <c r="C206" s="747"/>
      <c r="D206" s="747"/>
      <c r="E206" s="748"/>
      <c r="F206" s="518" t="s">
        <v>842</v>
      </c>
      <c r="G206" s="446">
        <f>SUM(G203:G205)</f>
        <v>8.5781500000000008</v>
      </c>
    </row>
    <row r="207" spans="1:7" ht="45">
      <c r="A207" s="749"/>
      <c r="B207" s="750"/>
      <c r="C207" s="750"/>
      <c r="D207" s="750"/>
      <c r="E207" s="751"/>
      <c r="F207" s="517" t="s">
        <v>349</v>
      </c>
      <c r="G207" s="452">
        <f>SUM(G206)</f>
        <v>8.5781500000000008</v>
      </c>
    </row>
    <row r="208" spans="1:7" ht="18" customHeight="1">
      <c r="A208" s="752" t="s">
        <v>566</v>
      </c>
      <c r="B208" s="753"/>
      <c r="C208" s="753"/>
      <c r="D208" s="753"/>
      <c r="E208" s="753"/>
      <c r="F208" s="753"/>
      <c r="G208" s="754"/>
    </row>
    <row r="209" spans="1:7" ht="18" customHeight="1">
      <c r="A209" s="744" t="s">
        <v>340</v>
      </c>
      <c r="B209" s="745"/>
      <c r="C209" s="366" t="s">
        <v>341</v>
      </c>
      <c r="D209" s="366" t="s">
        <v>7</v>
      </c>
      <c r="E209" s="366" t="s">
        <v>342</v>
      </c>
      <c r="F209" s="366" t="s">
        <v>343</v>
      </c>
      <c r="G209" s="439" t="s">
        <v>12</v>
      </c>
    </row>
    <row r="210" spans="1:7" ht="30">
      <c r="A210" s="450" t="s">
        <v>351</v>
      </c>
      <c r="B210" s="369" t="s">
        <v>357</v>
      </c>
      <c r="C210" s="433" t="s">
        <v>344</v>
      </c>
      <c r="D210" s="367" t="s">
        <v>345</v>
      </c>
      <c r="E210" s="372">
        <v>0.7</v>
      </c>
      <c r="F210" s="368">
        <v>17.350000000000001</v>
      </c>
      <c r="G210" s="451">
        <f>F210*E210</f>
        <v>12.145</v>
      </c>
    </row>
    <row r="211" spans="1:7" ht="30">
      <c r="A211" s="450" t="s">
        <v>346</v>
      </c>
      <c r="B211" s="369" t="s">
        <v>358</v>
      </c>
      <c r="C211" s="433" t="s">
        <v>344</v>
      </c>
      <c r="D211" s="367" t="s">
        <v>345</v>
      </c>
      <c r="E211" s="372">
        <v>0.7</v>
      </c>
      <c r="F211" s="368">
        <v>13.78</v>
      </c>
      <c r="G211" s="451">
        <f t="shared" ref="G211:G212" si="22">F211*E211</f>
        <v>9.645999999999999</v>
      </c>
    </row>
    <row r="212" spans="1:7" ht="18" customHeight="1" thickBot="1">
      <c r="A212" s="556">
        <v>110764</v>
      </c>
      <c r="B212" s="557" t="s">
        <v>563</v>
      </c>
      <c r="C212" s="510" t="s">
        <v>344</v>
      </c>
      <c r="D212" s="558" t="s">
        <v>820</v>
      </c>
      <c r="E212" s="559">
        <v>2.5000000000000001E-2</v>
      </c>
      <c r="F212" s="560">
        <v>309.13</v>
      </c>
      <c r="G212" s="561">
        <f t="shared" si="22"/>
        <v>7.7282500000000001</v>
      </c>
    </row>
    <row r="213" spans="1:7" ht="60.75" thickTop="1">
      <c r="A213" s="746"/>
      <c r="B213" s="747"/>
      <c r="C213" s="747"/>
      <c r="D213" s="747"/>
      <c r="E213" s="748"/>
      <c r="F213" s="531" t="s">
        <v>843</v>
      </c>
      <c r="G213" s="555">
        <f>SUM(G210:G212)</f>
        <v>29.519249999999996</v>
      </c>
    </row>
    <row r="214" spans="1:7" ht="45">
      <c r="A214" s="749"/>
      <c r="B214" s="750"/>
      <c r="C214" s="750"/>
      <c r="D214" s="750"/>
      <c r="E214" s="751"/>
      <c r="F214" s="517" t="s">
        <v>349</v>
      </c>
      <c r="G214" s="452">
        <f>SUM(G213)</f>
        <v>29.519249999999996</v>
      </c>
    </row>
    <row r="215" spans="1:7" ht="18" customHeight="1">
      <c r="A215" s="752" t="s">
        <v>567</v>
      </c>
      <c r="B215" s="753"/>
      <c r="C215" s="753"/>
      <c r="D215" s="753"/>
      <c r="E215" s="753"/>
      <c r="F215" s="753"/>
      <c r="G215" s="754"/>
    </row>
    <row r="216" spans="1:7" ht="18" customHeight="1">
      <c r="A216" s="744" t="s">
        <v>340</v>
      </c>
      <c r="B216" s="745"/>
      <c r="C216" s="366" t="s">
        <v>341</v>
      </c>
      <c r="D216" s="366" t="s">
        <v>7</v>
      </c>
      <c r="E216" s="366" t="s">
        <v>342</v>
      </c>
      <c r="F216" s="366" t="s">
        <v>343</v>
      </c>
      <c r="G216" s="439" t="s">
        <v>12</v>
      </c>
    </row>
    <row r="217" spans="1:7" ht="30">
      <c r="A217" s="450" t="s">
        <v>351</v>
      </c>
      <c r="B217" s="369" t="s">
        <v>357</v>
      </c>
      <c r="C217" s="433" t="s">
        <v>344</v>
      </c>
      <c r="D217" s="367" t="s">
        <v>345</v>
      </c>
      <c r="E217" s="482">
        <v>0.87</v>
      </c>
      <c r="F217" s="371">
        <v>17.350000000000001</v>
      </c>
      <c r="G217" s="451">
        <f>F217*E217</f>
        <v>15.094500000000002</v>
      </c>
    </row>
    <row r="218" spans="1:7" ht="30">
      <c r="A218" s="450" t="s">
        <v>346</v>
      </c>
      <c r="B218" s="369" t="s">
        <v>358</v>
      </c>
      <c r="C218" s="433" t="s">
        <v>344</v>
      </c>
      <c r="D218" s="367" t="s">
        <v>345</v>
      </c>
      <c r="E218" s="482">
        <v>0.87</v>
      </c>
      <c r="F218" s="371">
        <v>13.78</v>
      </c>
      <c r="G218" s="451">
        <f t="shared" ref="G218:G219" si="23">F218*E218</f>
        <v>11.9886</v>
      </c>
    </row>
    <row r="219" spans="1:7" ht="30">
      <c r="A219" s="450">
        <v>110764</v>
      </c>
      <c r="B219" s="369" t="s">
        <v>563</v>
      </c>
      <c r="C219" s="433" t="s">
        <v>344</v>
      </c>
      <c r="D219" s="367" t="s">
        <v>430</v>
      </c>
      <c r="E219" s="482">
        <v>2.5000000000000001E-2</v>
      </c>
      <c r="F219" s="371">
        <v>309.13</v>
      </c>
      <c r="G219" s="451">
        <f t="shared" si="23"/>
        <v>7.7282500000000001</v>
      </c>
    </row>
    <row r="220" spans="1:7" s="370" customFormat="1" ht="60">
      <c r="A220" s="746"/>
      <c r="B220" s="747"/>
      <c r="C220" s="747"/>
      <c r="D220" s="747"/>
      <c r="E220" s="748"/>
      <c r="F220" s="518" t="s">
        <v>844</v>
      </c>
      <c r="G220" s="451">
        <f>SUM(G217:G219)</f>
        <v>34.811350000000004</v>
      </c>
    </row>
    <row r="221" spans="1:7" ht="45">
      <c r="A221" s="749"/>
      <c r="B221" s="750"/>
      <c r="C221" s="750"/>
      <c r="D221" s="750"/>
      <c r="E221" s="751"/>
      <c r="F221" s="517" t="s">
        <v>349</v>
      </c>
      <c r="G221" s="452">
        <f>SUM(G220)</f>
        <v>34.811350000000004</v>
      </c>
    </row>
    <row r="222" spans="1:7" ht="15" customHeight="1">
      <c r="A222" s="752" t="s">
        <v>568</v>
      </c>
      <c r="B222" s="753"/>
      <c r="C222" s="753"/>
      <c r="D222" s="753"/>
      <c r="E222" s="753"/>
      <c r="F222" s="753"/>
      <c r="G222" s="754"/>
    </row>
    <row r="223" spans="1:7">
      <c r="A223" s="744" t="s">
        <v>340</v>
      </c>
      <c r="B223" s="745"/>
      <c r="C223" s="366" t="s">
        <v>341</v>
      </c>
      <c r="D223" s="366" t="s">
        <v>7</v>
      </c>
      <c r="E223" s="366" t="s">
        <v>342</v>
      </c>
      <c r="F223" s="366" t="s">
        <v>343</v>
      </c>
      <c r="G223" s="439" t="s">
        <v>12</v>
      </c>
    </row>
    <row r="224" spans="1:7" ht="30">
      <c r="A224" s="445" t="s">
        <v>351</v>
      </c>
      <c r="B224" s="377" t="s">
        <v>357</v>
      </c>
      <c r="C224" s="433" t="s">
        <v>344</v>
      </c>
      <c r="D224" s="433" t="s">
        <v>345</v>
      </c>
      <c r="E224" s="379">
        <v>1.2</v>
      </c>
      <c r="F224" s="378">
        <v>17.350000000000001</v>
      </c>
      <c r="G224" s="446">
        <f>F224*E224</f>
        <v>20.82</v>
      </c>
    </row>
    <row r="225" spans="1:7" ht="30">
      <c r="A225" s="445" t="s">
        <v>346</v>
      </c>
      <c r="B225" s="377" t="s">
        <v>358</v>
      </c>
      <c r="C225" s="433" t="s">
        <v>344</v>
      </c>
      <c r="D225" s="433" t="s">
        <v>345</v>
      </c>
      <c r="E225" s="379">
        <v>0.6</v>
      </c>
      <c r="F225" s="378">
        <v>13.78</v>
      </c>
      <c r="G225" s="446">
        <f t="shared" ref="G225:G228" si="24">F225*E225</f>
        <v>8.2679999999999989</v>
      </c>
    </row>
    <row r="226" spans="1:7" ht="18" customHeight="1">
      <c r="A226" s="445" t="s">
        <v>360</v>
      </c>
      <c r="B226" s="376" t="s">
        <v>570</v>
      </c>
      <c r="C226" s="433" t="s">
        <v>344</v>
      </c>
      <c r="D226" s="433" t="s">
        <v>347</v>
      </c>
      <c r="E226" s="379">
        <v>5</v>
      </c>
      <c r="F226" s="378">
        <v>0.63</v>
      </c>
      <c r="G226" s="446">
        <f t="shared" si="24"/>
        <v>3.15</v>
      </c>
    </row>
    <row r="227" spans="1:7" ht="18" customHeight="1">
      <c r="A227" s="445" t="s">
        <v>361</v>
      </c>
      <c r="B227" s="376" t="s">
        <v>571</v>
      </c>
      <c r="C227" s="433" t="s">
        <v>344</v>
      </c>
      <c r="D227" s="433" t="s">
        <v>347</v>
      </c>
      <c r="E227" s="379">
        <v>1.2</v>
      </c>
      <c r="F227" s="378">
        <v>3.1</v>
      </c>
      <c r="G227" s="446">
        <f t="shared" si="24"/>
        <v>3.7199999999999998</v>
      </c>
    </row>
    <row r="228" spans="1:7" ht="30">
      <c r="A228" s="445" t="s">
        <v>569</v>
      </c>
      <c r="B228" s="377" t="s">
        <v>162</v>
      </c>
      <c r="C228" s="433" t="s">
        <v>344</v>
      </c>
      <c r="D228" s="433" t="s">
        <v>559</v>
      </c>
      <c r="E228" s="379">
        <v>1.05</v>
      </c>
      <c r="F228" s="378">
        <v>23.9</v>
      </c>
      <c r="G228" s="446">
        <f t="shared" si="24"/>
        <v>25.094999999999999</v>
      </c>
    </row>
    <row r="229" spans="1:7" ht="60">
      <c r="A229" s="765"/>
      <c r="B229" s="766"/>
      <c r="C229" s="766"/>
      <c r="D229" s="766"/>
      <c r="E229" s="767"/>
      <c r="F229" s="516" t="s">
        <v>845</v>
      </c>
      <c r="G229" s="585">
        <f>SUM(G224:G228)</f>
        <v>61.052999999999997</v>
      </c>
    </row>
    <row r="230" spans="1:7" ht="45.75" thickBot="1">
      <c r="A230" s="768"/>
      <c r="B230" s="769"/>
      <c r="C230" s="769"/>
      <c r="D230" s="769"/>
      <c r="E230" s="770"/>
      <c r="F230" s="520" t="s">
        <v>349</v>
      </c>
      <c r="G230" s="586">
        <f>SUM(G229)</f>
        <v>61.052999999999997</v>
      </c>
    </row>
    <row r="231" spans="1:7" ht="42.75" customHeight="1" thickTop="1">
      <c r="A231" s="762" t="s">
        <v>572</v>
      </c>
      <c r="B231" s="763"/>
      <c r="C231" s="763"/>
      <c r="D231" s="763"/>
      <c r="E231" s="763"/>
      <c r="F231" s="763"/>
      <c r="G231" s="764"/>
    </row>
    <row r="232" spans="1:7">
      <c r="A232" s="744" t="s">
        <v>340</v>
      </c>
      <c r="B232" s="745"/>
      <c r="C232" s="366" t="s">
        <v>341</v>
      </c>
      <c r="D232" s="366" t="s">
        <v>7</v>
      </c>
      <c r="E232" s="366" t="s">
        <v>342</v>
      </c>
      <c r="F232" s="366" t="s">
        <v>343</v>
      </c>
      <c r="G232" s="439" t="s">
        <v>12</v>
      </c>
    </row>
    <row r="233" spans="1:7" ht="60">
      <c r="A233" s="458" t="s">
        <v>362</v>
      </c>
      <c r="B233" s="459" t="s">
        <v>363</v>
      </c>
      <c r="C233" s="433" t="s">
        <v>355</v>
      </c>
      <c r="D233" s="460" t="s">
        <v>356</v>
      </c>
      <c r="E233" s="461" t="s">
        <v>364</v>
      </c>
      <c r="F233" s="461">
        <v>4.22</v>
      </c>
      <c r="G233" s="462">
        <f>F233*E233</f>
        <v>9.2840000000000007</v>
      </c>
    </row>
    <row r="234" spans="1:7" ht="45" customHeight="1">
      <c r="A234" s="458" t="s">
        <v>365</v>
      </c>
      <c r="B234" s="459" t="s">
        <v>366</v>
      </c>
      <c r="C234" s="433" t="s">
        <v>355</v>
      </c>
      <c r="D234" s="460" t="s">
        <v>367</v>
      </c>
      <c r="E234" s="461" t="s">
        <v>368</v>
      </c>
      <c r="F234" s="461">
        <v>2.72</v>
      </c>
      <c r="G234" s="462">
        <f t="shared" ref="G234:G241" si="25">F234*E234</f>
        <v>2.72</v>
      </c>
    </row>
    <row r="235" spans="1:7" ht="75">
      <c r="A235" s="458" t="s">
        <v>369</v>
      </c>
      <c r="B235" s="459" t="s">
        <v>370</v>
      </c>
      <c r="C235" s="433" t="s">
        <v>355</v>
      </c>
      <c r="D235" s="460" t="s">
        <v>356</v>
      </c>
      <c r="E235" s="461" t="s">
        <v>364</v>
      </c>
      <c r="F235" s="461">
        <v>8.8000000000000007</v>
      </c>
      <c r="G235" s="462">
        <f t="shared" si="25"/>
        <v>19.360000000000003</v>
      </c>
    </row>
    <row r="236" spans="1:7" ht="90">
      <c r="A236" s="458" t="s">
        <v>371</v>
      </c>
      <c r="B236" s="459" t="s">
        <v>372</v>
      </c>
      <c r="C236" s="433" t="s">
        <v>355</v>
      </c>
      <c r="D236" s="460" t="s">
        <v>356</v>
      </c>
      <c r="E236" s="461" t="s">
        <v>373</v>
      </c>
      <c r="F236" s="461">
        <v>3.48</v>
      </c>
      <c r="G236" s="462">
        <f t="shared" si="25"/>
        <v>6.96</v>
      </c>
    </row>
    <row r="237" spans="1:7" ht="90">
      <c r="A237" s="458" t="s">
        <v>374</v>
      </c>
      <c r="B237" s="459" t="s">
        <v>375</v>
      </c>
      <c r="C237" s="433" t="s">
        <v>355</v>
      </c>
      <c r="D237" s="460" t="s">
        <v>356</v>
      </c>
      <c r="E237" s="461" t="s">
        <v>364</v>
      </c>
      <c r="F237" s="461">
        <v>5.14</v>
      </c>
      <c r="G237" s="462">
        <f t="shared" si="25"/>
        <v>11.308</v>
      </c>
    </row>
    <row r="238" spans="1:7" ht="48.75" customHeight="1">
      <c r="A238" s="458" t="s">
        <v>573</v>
      </c>
      <c r="B238" s="459" t="s">
        <v>574</v>
      </c>
      <c r="C238" s="433" t="s">
        <v>355</v>
      </c>
      <c r="D238" s="460" t="s">
        <v>356</v>
      </c>
      <c r="E238" s="461" t="s">
        <v>577</v>
      </c>
      <c r="F238" s="461">
        <v>1.67</v>
      </c>
      <c r="G238" s="462">
        <f t="shared" si="25"/>
        <v>14.028</v>
      </c>
    </row>
    <row r="239" spans="1:7" s="370" customFormat="1" ht="60">
      <c r="A239" s="458" t="s">
        <v>376</v>
      </c>
      <c r="B239" s="474" t="s">
        <v>377</v>
      </c>
      <c r="C239" s="433" t="s">
        <v>355</v>
      </c>
      <c r="D239" s="460" t="s">
        <v>367</v>
      </c>
      <c r="E239" s="461" t="s">
        <v>378</v>
      </c>
      <c r="F239" s="461">
        <v>7.75</v>
      </c>
      <c r="G239" s="462">
        <f t="shared" si="25"/>
        <v>2.90625</v>
      </c>
    </row>
    <row r="240" spans="1:7" ht="61.5" customHeight="1" thickBot="1">
      <c r="A240" s="538" t="s">
        <v>379</v>
      </c>
      <c r="B240" s="582" t="s">
        <v>380</v>
      </c>
      <c r="C240" s="510" t="s">
        <v>355</v>
      </c>
      <c r="D240" s="540" t="s">
        <v>367</v>
      </c>
      <c r="E240" s="541" t="s">
        <v>368</v>
      </c>
      <c r="F240" s="541">
        <v>9.9600000000000009</v>
      </c>
      <c r="G240" s="569">
        <f t="shared" si="25"/>
        <v>9.9600000000000009</v>
      </c>
    </row>
    <row r="241" spans="1:7" ht="63" customHeight="1" thickTop="1">
      <c r="A241" s="587" t="s">
        <v>575</v>
      </c>
      <c r="B241" s="580" t="s">
        <v>576</v>
      </c>
      <c r="C241" s="531" t="s">
        <v>355</v>
      </c>
      <c r="D241" s="588" t="s">
        <v>367</v>
      </c>
      <c r="E241" s="589" t="s">
        <v>368</v>
      </c>
      <c r="F241" s="589">
        <v>17.48</v>
      </c>
      <c r="G241" s="590">
        <f t="shared" si="25"/>
        <v>17.48</v>
      </c>
    </row>
    <row r="242" spans="1:7" ht="45">
      <c r="A242" s="777"/>
      <c r="B242" s="778"/>
      <c r="C242" s="778"/>
      <c r="D242" s="778"/>
      <c r="E242" s="779"/>
      <c r="F242" s="514" t="s">
        <v>349</v>
      </c>
      <c r="G242" s="442">
        <f>SUM(G233:G241)</f>
        <v>94.006250000000009</v>
      </c>
    </row>
    <row r="243" spans="1:7" ht="33.75" customHeight="1">
      <c r="A243" s="752" t="s">
        <v>582</v>
      </c>
      <c r="B243" s="753"/>
      <c r="C243" s="753"/>
      <c r="D243" s="753"/>
      <c r="E243" s="753"/>
      <c r="F243" s="753"/>
      <c r="G243" s="754"/>
    </row>
    <row r="244" spans="1:7" ht="18" customHeight="1">
      <c r="A244" s="744" t="s">
        <v>340</v>
      </c>
      <c r="B244" s="745"/>
      <c r="C244" s="366" t="s">
        <v>341</v>
      </c>
      <c r="D244" s="366" t="s">
        <v>7</v>
      </c>
      <c r="E244" s="366" t="s">
        <v>342</v>
      </c>
      <c r="F244" s="366" t="s">
        <v>343</v>
      </c>
      <c r="G244" s="439" t="s">
        <v>12</v>
      </c>
    </row>
    <row r="245" spans="1:7" ht="45">
      <c r="A245" s="458" t="s">
        <v>578</v>
      </c>
      <c r="B245" s="474" t="s">
        <v>579</v>
      </c>
      <c r="C245" s="433" t="s">
        <v>355</v>
      </c>
      <c r="D245" s="433" t="s">
        <v>352</v>
      </c>
      <c r="E245" s="461" t="s">
        <v>368</v>
      </c>
      <c r="F245" s="461">
        <v>7.95</v>
      </c>
      <c r="G245" s="462">
        <f>F245*E245</f>
        <v>7.95</v>
      </c>
    </row>
    <row r="246" spans="1:7" ht="30">
      <c r="A246" s="458" t="s">
        <v>383</v>
      </c>
      <c r="B246" s="474" t="s">
        <v>384</v>
      </c>
      <c r="C246" s="433" t="s">
        <v>355</v>
      </c>
      <c r="D246" s="433" t="s">
        <v>345</v>
      </c>
      <c r="E246" s="461" t="s">
        <v>580</v>
      </c>
      <c r="F246" s="461">
        <v>17.45</v>
      </c>
      <c r="G246" s="462">
        <f>F246*E246</f>
        <v>2.1812499999999999</v>
      </c>
    </row>
    <row r="247" spans="1:7" ht="45">
      <c r="A247" s="785"/>
      <c r="B247" s="786"/>
      <c r="C247" s="786"/>
      <c r="D247" s="786"/>
      <c r="E247" s="787"/>
      <c r="F247" s="514" t="s">
        <v>349</v>
      </c>
      <c r="G247" s="442">
        <f>SUM(G245:G246)</f>
        <v>10.13125</v>
      </c>
    </row>
    <row r="248" spans="1:7" ht="15" customHeight="1">
      <c r="A248" s="752" t="s">
        <v>581</v>
      </c>
      <c r="B248" s="753"/>
      <c r="C248" s="753"/>
      <c r="D248" s="753"/>
      <c r="E248" s="753"/>
      <c r="F248" s="753"/>
      <c r="G248" s="754"/>
    </row>
    <row r="249" spans="1:7" ht="18" customHeight="1">
      <c r="A249" s="744" t="s">
        <v>340</v>
      </c>
      <c r="B249" s="745"/>
      <c r="C249" s="366" t="s">
        <v>341</v>
      </c>
      <c r="D249" s="366" t="s">
        <v>7</v>
      </c>
      <c r="E249" s="366" t="s">
        <v>342</v>
      </c>
      <c r="F249" s="366" t="s">
        <v>343</v>
      </c>
      <c r="G249" s="439" t="s">
        <v>12</v>
      </c>
    </row>
    <row r="250" spans="1:7" ht="30">
      <c r="A250" s="445" t="s">
        <v>386</v>
      </c>
      <c r="B250" s="377" t="s">
        <v>358</v>
      </c>
      <c r="C250" s="433" t="s">
        <v>344</v>
      </c>
      <c r="D250" s="433" t="s">
        <v>345</v>
      </c>
      <c r="E250" s="379">
        <v>0.4</v>
      </c>
      <c r="F250" s="378">
        <v>13.78</v>
      </c>
      <c r="G250" s="485">
        <f>F250*E250</f>
        <v>5.5120000000000005</v>
      </c>
    </row>
    <row r="251" spans="1:7" ht="30">
      <c r="A251" s="445" t="s">
        <v>385</v>
      </c>
      <c r="B251" s="377" t="s">
        <v>384</v>
      </c>
      <c r="C251" s="433" t="s">
        <v>344</v>
      </c>
      <c r="D251" s="433" t="s">
        <v>345</v>
      </c>
      <c r="E251" s="379">
        <v>0.8</v>
      </c>
      <c r="F251" s="378">
        <v>17.52</v>
      </c>
      <c r="G251" s="446">
        <f t="shared" ref="G251:G252" si="26">F251*E251</f>
        <v>14.016</v>
      </c>
    </row>
    <row r="252" spans="1:7" s="370" customFormat="1" ht="30.75" customHeight="1">
      <c r="A252" s="447" t="s">
        <v>583</v>
      </c>
      <c r="B252" s="430" t="s">
        <v>584</v>
      </c>
      <c r="C252" s="427" t="s">
        <v>344</v>
      </c>
      <c r="D252" s="434" t="s">
        <v>352</v>
      </c>
      <c r="E252" s="437">
        <v>1</v>
      </c>
      <c r="F252" s="378">
        <v>21.15</v>
      </c>
      <c r="G252" s="446">
        <f t="shared" si="26"/>
        <v>21.15</v>
      </c>
    </row>
    <row r="253" spans="1:7" ht="60">
      <c r="A253" s="771"/>
      <c r="B253" s="772"/>
      <c r="C253" s="772"/>
      <c r="D253" s="772"/>
      <c r="E253" s="773"/>
      <c r="F253" s="518" t="s">
        <v>846</v>
      </c>
      <c r="G253" s="446">
        <f>SUM(G250:G252)</f>
        <v>40.677999999999997</v>
      </c>
    </row>
    <row r="254" spans="1:7" ht="45">
      <c r="A254" s="749"/>
      <c r="B254" s="750"/>
      <c r="C254" s="750"/>
      <c r="D254" s="750"/>
      <c r="E254" s="751"/>
      <c r="F254" s="517" t="s">
        <v>349</v>
      </c>
      <c r="G254" s="452">
        <f>SUM(G253)</f>
        <v>40.677999999999997</v>
      </c>
    </row>
    <row r="255" spans="1:7" s="370" customFormat="1" ht="18" customHeight="1">
      <c r="A255" s="752" t="s">
        <v>585</v>
      </c>
      <c r="B255" s="753"/>
      <c r="C255" s="753"/>
      <c r="D255" s="753"/>
      <c r="E255" s="753"/>
      <c r="F255" s="753"/>
      <c r="G255" s="754"/>
    </row>
    <row r="256" spans="1:7" s="370" customFormat="1" ht="18" customHeight="1">
      <c r="A256" s="744" t="s">
        <v>340</v>
      </c>
      <c r="B256" s="745"/>
      <c r="C256" s="366" t="s">
        <v>341</v>
      </c>
      <c r="D256" s="366" t="s">
        <v>7</v>
      </c>
      <c r="E256" s="366" t="s">
        <v>342</v>
      </c>
      <c r="F256" s="366" t="s">
        <v>343</v>
      </c>
      <c r="G256" s="439" t="s">
        <v>12</v>
      </c>
    </row>
    <row r="257" spans="1:7" s="370" customFormat="1" ht="30">
      <c r="A257" s="445" t="s">
        <v>386</v>
      </c>
      <c r="B257" s="377" t="s">
        <v>358</v>
      </c>
      <c r="C257" s="433" t="s">
        <v>344</v>
      </c>
      <c r="D257" s="433" t="s">
        <v>345</v>
      </c>
      <c r="E257" s="379">
        <v>0.25</v>
      </c>
      <c r="F257" s="378">
        <v>13.78</v>
      </c>
      <c r="G257" s="446">
        <f>F257*E257</f>
        <v>3.4449999999999998</v>
      </c>
    </row>
    <row r="258" spans="1:7" s="370" customFormat="1" ht="30">
      <c r="A258" s="445" t="s">
        <v>385</v>
      </c>
      <c r="B258" s="377" t="s">
        <v>384</v>
      </c>
      <c r="C258" s="433" t="s">
        <v>344</v>
      </c>
      <c r="D258" s="433" t="s">
        <v>345</v>
      </c>
      <c r="E258" s="379">
        <v>0.5</v>
      </c>
      <c r="F258" s="378">
        <v>17.52</v>
      </c>
      <c r="G258" s="446">
        <f t="shared" ref="G258:G259" si="27">F258*E258</f>
        <v>8.76</v>
      </c>
    </row>
    <row r="259" spans="1:7" s="370" customFormat="1" ht="18" customHeight="1" thickBot="1">
      <c r="A259" s="562" t="s">
        <v>391</v>
      </c>
      <c r="B259" s="567" t="s">
        <v>165</v>
      </c>
      <c r="C259" s="549" t="s">
        <v>344</v>
      </c>
      <c r="D259" s="563" t="s">
        <v>352</v>
      </c>
      <c r="E259" s="564">
        <v>1</v>
      </c>
      <c r="F259" s="565">
        <v>5.41</v>
      </c>
      <c r="G259" s="566">
        <f t="shared" si="27"/>
        <v>5.41</v>
      </c>
    </row>
    <row r="260" spans="1:7" s="370" customFormat="1" ht="60.75" thickTop="1">
      <c r="A260" s="746"/>
      <c r="B260" s="747"/>
      <c r="C260" s="747"/>
      <c r="D260" s="747"/>
      <c r="E260" s="748"/>
      <c r="F260" s="531" t="s">
        <v>843</v>
      </c>
      <c r="G260" s="532">
        <f>SUM(G257:G259)</f>
        <v>17.615000000000002</v>
      </c>
    </row>
    <row r="261" spans="1:7" s="370" customFormat="1" ht="45">
      <c r="A261" s="749"/>
      <c r="B261" s="750"/>
      <c r="C261" s="750"/>
      <c r="D261" s="750"/>
      <c r="E261" s="751"/>
      <c r="F261" s="517" t="s">
        <v>349</v>
      </c>
      <c r="G261" s="452">
        <f>SUM(G260)</f>
        <v>17.615000000000002</v>
      </c>
    </row>
    <row r="262" spans="1:7" s="370" customFormat="1" ht="30.75" customHeight="1">
      <c r="A262" s="752" t="s">
        <v>586</v>
      </c>
      <c r="B262" s="753"/>
      <c r="C262" s="753"/>
      <c r="D262" s="753"/>
      <c r="E262" s="753"/>
      <c r="F262" s="753"/>
      <c r="G262" s="754"/>
    </row>
    <row r="263" spans="1:7" s="370" customFormat="1" ht="18" customHeight="1">
      <c r="A263" s="744" t="s">
        <v>340</v>
      </c>
      <c r="B263" s="745"/>
      <c r="C263" s="366" t="s">
        <v>341</v>
      </c>
      <c r="D263" s="366" t="s">
        <v>7</v>
      </c>
      <c r="E263" s="366" t="s">
        <v>342</v>
      </c>
      <c r="F263" s="366" t="s">
        <v>343</v>
      </c>
      <c r="G263" s="439" t="s">
        <v>12</v>
      </c>
    </row>
    <row r="264" spans="1:7" s="370" customFormat="1" ht="60.75" customHeight="1">
      <c r="A264" s="458" t="s">
        <v>587</v>
      </c>
      <c r="B264" s="474" t="s">
        <v>588</v>
      </c>
      <c r="C264" s="433" t="s">
        <v>355</v>
      </c>
      <c r="D264" s="460" t="s">
        <v>356</v>
      </c>
      <c r="E264" s="461" t="s">
        <v>597</v>
      </c>
      <c r="F264" s="461">
        <v>13.87</v>
      </c>
      <c r="G264" s="462">
        <f>F264*E264</f>
        <v>29.681799999999999</v>
      </c>
    </row>
    <row r="265" spans="1:7" s="370" customFormat="1" ht="75">
      <c r="A265" s="458" t="s">
        <v>589</v>
      </c>
      <c r="B265" s="474" t="s">
        <v>590</v>
      </c>
      <c r="C265" s="433" t="s">
        <v>355</v>
      </c>
      <c r="D265" s="460" t="s">
        <v>367</v>
      </c>
      <c r="E265" s="461" t="s">
        <v>598</v>
      </c>
      <c r="F265" s="461">
        <v>5.64</v>
      </c>
      <c r="G265" s="462">
        <f t="shared" ref="G265:G269" si="28">F265*E265</f>
        <v>6.6551999999999989</v>
      </c>
    </row>
    <row r="266" spans="1:7" s="370" customFormat="1" ht="90">
      <c r="A266" s="458" t="s">
        <v>591</v>
      </c>
      <c r="B266" s="474" t="s">
        <v>592</v>
      </c>
      <c r="C266" s="433" t="s">
        <v>355</v>
      </c>
      <c r="D266" s="460" t="s">
        <v>367</v>
      </c>
      <c r="E266" s="461" t="s">
        <v>368</v>
      </c>
      <c r="F266" s="461">
        <v>10.029999999999999</v>
      </c>
      <c r="G266" s="462">
        <f t="shared" si="28"/>
        <v>10.029999999999999</v>
      </c>
    </row>
    <row r="267" spans="1:7" s="370" customFormat="1" ht="64.5" customHeight="1">
      <c r="A267" s="458" t="s">
        <v>593</v>
      </c>
      <c r="B267" s="474" t="s">
        <v>594</v>
      </c>
      <c r="C267" s="433" t="s">
        <v>355</v>
      </c>
      <c r="D267" s="460" t="s">
        <v>367</v>
      </c>
      <c r="E267" s="461" t="s">
        <v>599</v>
      </c>
      <c r="F267" s="461">
        <v>7.85</v>
      </c>
      <c r="G267" s="462">
        <f t="shared" si="28"/>
        <v>6.9864999999999995</v>
      </c>
    </row>
    <row r="268" spans="1:7" s="370" customFormat="1" ht="60">
      <c r="A268" s="458" t="s">
        <v>595</v>
      </c>
      <c r="B268" s="474" t="s">
        <v>596</v>
      </c>
      <c r="C268" s="433" t="s">
        <v>355</v>
      </c>
      <c r="D268" s="460" t="s">
        <v>356</v>
      </c>
      <c r="E268" s="461" t="s">
        <v>597</v>
      </c>
      <c r="F268" s="461">
        <v>8.4700000000000006</v>
      </c>
      <c r="G268" s="462">
        <f t="shared" si="28"/>
        <v>18.125800000000002</v>
      </c>
    </row>
    <row r="269" spans="1:7" s="370" customFormat="1" ht="75">
      <c r="A269" s="458" t="s">
        <v>369</v>
      </c>
      <c r="B269" s="474" t="s">
        <v>370</v>
      </c>
      <c r="C269" s="433" t="s">
        <v>355</v>
      </c>
      <c r="D269" s="460" t="s">
        <v>356</v>
      </c>
      <c r="E269" s="461" t="s">
        <v>597</v>
      </c>
      <c r="F269" s="476">
        <v>8.8000000000000007</v>
      </c>
      <c r="G269" s="462">
        <f t="shared" si="28"/>
        <v>18.832000000000004</v>
      </c>
    </row>
    <row r="270" spans="1:7" s="370" customFormat="1" ht="45.75" thickBot="1">
      <c r="A270" s="782"/>
      <c r="B270" s="783"/>
      <c r="C270" s="783"/>
      <c r="D270" s="783"/>
      <c r="E270" s="784"/>
      <c r="F270" s="520" t="s">
        <v>349</v>
      </c>
      <c r="G270" s="568">
        <f>SUM(G264:G269)</f>
        <v>90.311300000000003</v>
      </c>
    </row>
    <row r="271" spans="1:7" s="370" customFormat="1" ht="44.25" customHeight="1" thickTop="1">
      <c r="A271" s="741" t="s">
        <v>821</v>
      </c>
      <c r="B271" s="742"/>
      <c r="C271" s="742"/>
      <c r="D271" s="742"/>
      <c r="E271" s="742"/>
      <c r="F271" s="742"/>
      <c r="G271" s="743"/>
    </row>
    <row r="272" spans="1:7" s="370" customFormat="1" ht="18" customHeight="1">
      <c r="A272" s="744" t="s">
        <v>340</v>
      </c>
      <c r="B272" s="745"/>
      <c r="C272" s="366" t="s">
        <v>341</v>
      </c>
      <c r="D272" s="366" t="s">
        <v>7</v>
      </c>
      <c r="E272" s="366" t="s">
        <v>342</v>
      </c>
      <c r="F272" s="366" t="s">
        <v>343</v>
      </c>
      <c r="G272" s="439" t="s">
        <v>12</v>
      </c>
    </row>
    <row r="273" spans="1:7" s="370" customFormat="1" ht="45">
      <c r="A273" s="458" t="s">
        <v>600</v>
      </c>
      <c r="B273" s="474" t="s">
        <v>601</v>
      </c>
      <c r="C273" s="433" t="s">
        <v>355</v>
      </c>
      <c r="D273" s="460" t="s">
        <v>367</v>
      </c>
      <c r="E273" s="461" t="s">
        <v>368</v>
      </c>
      <c r="F273" s="461">
        <v>41.26</v>
      </c>
      <c r="G273" s="462">
        <f>F273*E273</f>
        <v>41.26</v>
      </c>
    </row>
    <row r="274" spans="1:7" s="370" customFormat="1" ht="30">
      <c r="A274" s="458" t="s">
        <v>602</v>
      </c>
      <c r="B274" s="474" t="s">
        <v>603</v>
      </c>
      <c r="C274" s="433" t="s">
        <v>355</v>
      </c>
      <c r="D274" s="460" t="s">
        <v>367</v>
      </c>
      <c r="E274" s="461" t="s">
        <v>608</v>
      </c>
      <c r="F274" s="461">
        <v>14.05</v>
      </c>
      <c r="G274" s="462">
        <f t="shared" ref="G274:G278" si="29">F274*E274</f>
        <v>3.2455500000000002</v>
      </c>
    </row>
    <row r="275" spans="1:7" s="370" customFormat="1" ht="30">
      <c r="A275" s="458" t="s">
        <v>604</v>
      </c>
      <c r="B275" s="474" t="s">
        <v>605</v>
      </c>
      <c r="C275" s="433" t="s">
        <v>355</v>
      </c>
      <c r="D275" s="460" t="s">
        <v>367</v>
      </c>
      <c r="E275" s="461" t="s">
        <v>609</v>
      </c>
      <c r="F275" s="461">
        <v>38.44</v>
      </c>
      <c r="G275" s="462">
        <f t="shared" si="29"/>
        <v>2.3832799999999996</v>
      </c>
    </row>
    <row r="276" spans="1:7" s="370" customFormat="1" ht="18" customHeight="1">
      <c r="A276" s="458" t="s">
        <v>606</v>
      </c>
      <c r="B276" s="474" t="s">
        <v>607</v>
      </c>
      <c r="C276" s="433" t="s">
        <v>355</v>
      </c>
      <c r="D276" s="460" t="s">
        <v>367</v>
      </c>
      <c r="E276" s="461" t="s">
        <v>610</v>
      </c>
      <c r="F276" s="461">
        <v>1.52</v>
      </c>
      <c r="G276" s="462">
        <f t="shared" si="29"/>
        <v>8.3600000000000008E-2</v>
      </c>
    </row>
    <row r="277" spans="1:7" s="370" customFormat="1" ht="45">
      <c r="A277" s="458" t="s">
        <v>476</v>
      </c>
      <c r="B277" s="474" t="s">
        <v>477</v>
      </c>
      <c r="C277" s="433" t="s">
        <v>355</v>
      </c>
      <c r="D277" s="460" t="s">
        <v>345</v>
      </c>
      <c r="E277" s="461" t="s">
        <v>611</v>
      </c>
      <c r="F277" s="461">
        <v>13.09</v>
      </c>
      <c r="G277" s="462">
        <f t="shared" si="29"/>
        <v>4.8171200000000001</v>
      </c>
    </row>
    <row r="278" spans="1:7" s="370" customFormat="1" ht="45">
      <c r="A278" s="458" t="s">
        <v>478</v>
      </c>
      <c r="B278" s="474" t="s">
        <v>479</v>
      </c>
      <c r="C278" s="433" t="s">
        <v>355</v>
      </c>
      <c r="D278" s="460" t="s">
        <v>345</v>
      </c>
      <c r="E278" s="461" t="s">
        <v>611</v>
      </c>
      <c r="F278" s="461">
        <v>16.84</v>
      </c>
      <c r="G278" s="462">
        <f t="shared" si="29"/>
        <v>6.19712</v>
      </c>
    </row>
    <row r="279" spans="1:7" s="370" customFormat="1" ht="45">
      <c r="A279" s="749"/>
      <c r="B279" s="750"/>
      <c r="C279" s="750"/>
      <c r="D279" s="750"/>
      <c r="E279" s="751"/>
      <c r="F279" s="514" t="s">
        <v>349</v>
      </c>
      <c r="G279" s="486">
        <f>SUM(G273:G278)</f>
        <v>57.986669999999997</v>
      </c>
    </row>
    <row r="280" spans="1:7" s="370" customFormat="1" ht="29.25" customHeight="1">
      <c r="A280" s="752" t="s">
        <v>612</v>
      </c>
      <c r="B280" s="753"/>
      <c r="C280" s="753"/>
      <c r="D280" s="753"/>
      <c r="E280" s="753"/>
      <c r="F280" s="753"/>
      <c r="G280" s="754"/>
    </row>
    <row r="281" spans="1:7" s="370" customFormat="1">
      <c r="A281" s="744" t="s">
        <v>340</v>
      </c>
      <c r="B281" s="745"/>
      <c r="C281" s="366" t="s">
        <v>341</v>
      </c>
      <c r="D281" s="366" t="s">
        <v>7</v>
      </c>
      <c r="E281" s="366" t="s">
        <v>342</v>
      </c>
      <c r="F281" s="366" t="s">
        <v>343</v>
      </c>
      <c r="G281" s="439" t="s">
        <v>12</v>
      </c>
    </row>
    <row r="282" spans="1:7" s="370" customFormat="1" ht="30">
      <c r="A282" s="458" t="s">
        <v>613</v>
      </c>
      <c r="B282" s="474" t="s">
        <v>614</v>
      </c>
      <c r="C282" s="433" t="s">
        <v>355</v>
      </c>
      <c r="D282" s="460" t="s">
        <v>367</v>
      </c>
      <c r="E282" s="461" t="s">
        <v>617</v>
      </c>
      <c r="F282" s="461">
        <v>44.26</v>
      </c>
      <c r="G282" s="462">
        <f>F282*E282</f>
        <v>1.0622400000000001</v>
      </c>
    </row>
    <row r="283" spans="1:7" s="370" customFormat="1" ht="45">
      <c r="A283" s="458" t="s">
        <v>615</v>
      </c>
      <c r="B283" s="474" t="s">
        <v>616</v>
      </c>
      <c r="C283" s="433" t="s">
        <v>355</v>
      </c>
      <c r="D283" s="460" t="s">
        <v>367</v>
      </c>
      <c r="E283" s="461" t="s">
        <v>368</v>
      </c>
      <c r="F283" s="461">
        <v>25.17</v>
      </c>
      <c r="G283" s="462">
        <f t="shared" ref="G283:G287" si="30">F283*E283</f>
        <v>25.17</v>
      </c>
    </row>
    <row r="284" spans="1:7" s="370" customFormat="1" ht="30">
      <c r="A284" s="458" t="s">
        <v>604</v>
      </c>
      <c r="B284" s="474" t="s">
        <v>605</v>
      </c>
      <c r="C284" s="433" t="s">
        <v>355</v>
      </c>
      <c r="D284" s="460" t="s">
        <v>367</v>
      </c>
      <c r="E284" s="461" t="s">
        <v>540</v>
      </c>
      <c r="F284" s="461">
        <v>38.44</v>
      </c>
      <c r="G284" s="462">
        <f t="shared" si="30"/>
        <v>1.1531999999999998</v>
      </c>
    </row>
    <row r="285" spans="1:7" s="370" customFormat="1" ht="18" customHeight="1">
      <c r="A285" s="458" t="s">
        <v>606</v>
      </c>
      <c r="B285" s="474" t="s">
        <v>607</v>
      </c>
      <c r="C285" s="433" t="s">
        <v>355</v>
      </c>
      <c r="D285" s="460" t="s">
        <v>367</v>
      </c>
      <c r="E285" s="461" t="s">
        <v>618</v>
      </c>
      <c r="F285" s="461">
        <v>1.52</v>
      </c>
      <c r="G285" s="462">
        <f t="shared" si="30"/>
        <v>4.2560000000000001E-2</v>
      </c>
    </row>
    <row r="286" spans="1:7" s="370" customFormat="1" ht="45">
      <c r="A286" s="458" t="s">
        <v>476</v>
      </c>
      <c r="B286" s="474" t="s">
        <v>477</v>
      </c>
      <c r="C286" s="433" t="s">
        <v>355</v>
      </c>
      <c r="D286" s="460" t="s">
        <v>345</v>
      </c>
      <c r="E286" s="461" t="s">
        <v>619</v>
      </c>
      <c r="F286" s="461">
        <v>13.09</v>
      </c>
      <c r="G286" s="462">
        <f t="shared" si="30"/>
        <v>1.6755200000000001</v>
      </c>
    </row>
    <row r="287" spans="1:7" s="370" customFormat="1" ht="45">
      <c r="A287" s="458" t="s">
        <v>478</v>
      </c>
      <c r="B287" s="474" t="s">
        <v>479</v>
      </c>
      <c r="C287" s="433" t="s">
        <v>355</v>
      </c>
      <c r="D287" s="460" t="s">
        <v>345</v>
      </c>
      <c r="E287" s="461" t="s">
        <v>619</v>
      </c>
      <c r="F287" s="461">
        <v>16.84</v>
      </c>
      <c r="G287" s="462">
        <f t="shared" si="30"/>
        <v>2.1555200000000001</v>
      </c>
    </row>
    <row r="288" spans="1:7" s="370" customFormat="1" ht="45.75" thickBot="1">
      <c r="A288" s="782"/>
      <c r="B288" s="783"/>
      <c r="C288" s="783"/>
      <c r="D288" s="783"/>
      <c r="E288" s="784"/>
      <c r="F288" s="520" t="s">
        <v>349</v>
      </c>
      <c r="G288" s="568">
        <f>SUM(G282:G287)</f>
        <v>31.259039999999999</v>
      </c>
    </row>
    <row r="289" spans="1:8" s="370" customFormat="1" ht="15.75" thickTop="1">
      <c r="A289" s="741" t="s">
        <v>620</v>
      </c>
      <c r="B289" s="742"/>
      <c r="C289" s="742"/>
      <c r="D289" s="742"/>
      <c r="E289" s="742"/>
      <c r="F289" s="742"/>
      <c r="G289" s="743"/>
    </row>
    <row r="290" spans="1:8" s="370" customFormat="1">
      <c r="A290" s="744" t="s">
        <v>340</v>
      </c>
      <c r="B290" s="745"/>
      <c r="C290" s="366" t="s">
        <v>341</v>
      </c>
      <c r="D290" s="366" t="s">
        <v>7</v>
      </c>
      <c r="E290" s="366" t="s">
        <v>342</v>
      </c>
      <c r="F290" s="366" t="s">
        <v>343</v>
      </c>
      <c r="G290" s="439" t="s">
        <v>12</v>
      </c>
    </row>
    <row r="291" spans="1:8" s="370" customFormat="1" ht="30">
      <c r="A291" s="458" t="s">
        <v>613</v>
      </c>
      <c r="B291" s="474" t="s">
        <v>614</v>
      </c>
      <c r="C291" s="433" t="s">
        <v>355</v>
      </c>
      <c r="D291" s="460" t="s">
        <v>367</v>
      </c>
      <c r="E291" s="461" t="s">
        <v>623</v>
      </c>
      <c r="F291" s="461">
        <v>44.26</v>
      </c>
      <c r="G291" s="462">
        <f>F291*E291</f>
        <v>0.79667999999999994</v>
      </c>
    </row>
    <row r="292" spans="1:8" s="370" customFormat="1" ht="45">
      <c r="A292" s="458" t="s">
        <v>621</v>
      </c>
      <c r="B292" s="474" t="s">
        <v>622</v>
      </c>
      <c r="C292" s="433" t="s">
        <v>355</v>
      </c>
      <c r="D292" s="460" t="s">
        <v>367</v>
      </c>
      <c r="E292" s="461" t="s">
        <v>368</v>
      </c>
      <c r="F292" s="461">
        <v>10.18</v>
      </c>
      <c r="G292" s="462">
        <f t="shared" ref="G292:G296" si="31">F292*E292</f>
        <v>10.18</v>
      </c>
    </row>
    <row r="293" spans="1:8" s="370" customFormat="1" ht="30">
      <c r="A293" s="458" t="s">
        <v>604</v>
      </c>
      <c r="B293" s="474" t="s">
        <v>605</v>
      </c>
      <c r="C293" s="433" t="s">
        <v>355</v>
      </c>
      <c r="D293" s="460" t="s">
        <v>367</v>
      </c>
      <c r="E293" s="461" t="s">
        <v>624</v>
      </c>
      <c r="F293" s="461">
        <v>38.44</v>
      </c>
      <c r="G293" s="462">
        <f t="shared" si="31"/>
        <v>0.84567999999999988</v>
      </c>
    </row>
    <row r="294" spans="1:8" s="370" customFormat="1" ht="18" customHeight="1">
      <c r="A294" s="458" t="s">
        <v>606</v>
      </c>
      <c r="B294" s="474" t="s">
        <v>607</v>
      </c>
      <c r="C294" s="433" t="s">
        <v>355</v>
      </c>
      <c r="D294" s="460" t="s">
        <v>367</v>
      </c>
      <c r="E294" s="461" t="s">
        <v>617</v>
      </c>
      <c r="F294" s="461">
        <v>1.52</v>
      </c>
      <c r="G294" s="462">
        <f t="shared" si="31"/>
        <v>3.6479999999999999E-2</v>
      </c>
    </row>
    <row r="295" spans="1:8" s="370" customFormat="1" ht="45">
      <c r="A295" s="458" t="s">
        <v>476</v>
      </c>
      <c r="B295" s="474" t="s">
        <v>477</v>
      </c>
      <c r="C295" s="433" t="s">
        <v>355</v>
      </c>
      <c r="D295" s="460" t="s">
        <v>345</v>
      </c>
      <c r="E295" s="461" t="s">
        <v>625</v>
      </c>
      <c r="F295" s="461">
        <v>13.09</v>
      </c>
      <c r="G295" s="462">
        <f t="shared" si="31"/>
        <v>1.4137199999999999</v>
      </c>
    </row>
    <row r="296" spans="1:8" s="370" customFormat="1" ht="45">
      <c r="A296" s="458" t="s">
        <v>478</v>
      </c>
      <c r="B296" s="474" t="s">
        <v>479</v>
      </c>
      <c r="C296" s="433" t="s">
        <v>355</v>
      </c>
      <c r="D296" s="460" t="s">
        <v>345</v>
      </c>
      <c r="E296" s="461" t="s">
        <v>625</v>
      </c>
      <c r="F296" s="461">
        <v>16.84</v>
      </c>
      <c r="G296" s="462">
        <f t="shared" si="31"/>
        <v>1.8187199999999999</v>
      </c>
    </row>
    <row r="297" spans="1:8" s="370" customFormat="1" ht="15.75">
      <c r="A297" s="749"/>
      <c r="B297" s="750"/>
      <c r="C297" s="750"/>
      <c r="D297" s="750"/>
      <c r="E297" s="751"/>
      <c r="F297" s="425" t="s">
        <v>349</v>
      </c>
      <c r="G297" s="486">
        <f>SUM(G291:G296)</f>
        <v>15.091279999999998</v>
      </c>
      <c r="H297" s="138"/>
    </row>
    <row r="298" spans="1:8" s="370" customFormat="1" ht="32.25" customHeight="1">
      <c r="A298" s="752" t="s">
        <v>626</v>
      </c>
      <c r="B298" s="753"/>
      <c r="C298" s="753"/>
      <c r="D298" s="753"/>
      <c r="E298" s="753"/>
      <c r="F298" s="753"/>
      <c r="G298" s="754"/>
    </row>
    <row r="299" spans="1:8" s="370" customFormat="1">
      <c r="A299" s="744" t="s">
        <v>340</v>
      </c>
      <c r="B299" s="745"/>
      <c r="C299" s="366" t="s">
        <v>341</v>
      </c>
      <c r="D299" s="366" t="s">
        <v>7</v>
      </c>
      <c r="E299" s="366" t="s">
        <v>342</v>
      </c>
      <c r="F299" s="366" t="s">
        <v>343</v>
      </c>
      <c r="G299" s="439" t="s">
        <v>12</v>
      </c>
    </row>
    <row r="300" spans="1:8" s="370" customFormat="1" ht="30">
      <c r="A300" s="458" t="s">
        <v>627</v>
      </c>
      <c r="B300" s="474" t="s">
        <v>628</v>
      </c>
      <c r="C300" s="433" t="s">
        <v>355</v>
      </c>
      <c r="D300" s="460" t="s">
        <v>356</v>
      </c>
      <c r="E300" s="461" t="s">
        <v>629</v>
      </c>
      <c r="F300" s="461">
        <v>15.79</v>
      </c>
      <c r="G300" s="462">
        <f>F300*E300</f>
        <v>16.753189999999996</v>
      </c>
    </row>
    <row r="301" spans="1:8" s="370" customFormat="1" ht="18" customHeight="1">
      <c r="A301" s="458" t="s">
        <v>606</v>
      </c>
      <c r="B301" s="474" t="s">
        <v>607</v>
      </c>
      <c r="C301" s="433" t="s">
        <v>355</v>
      </c>
      <c r="D301" s="460" t="s">
        <v>367</v>
      </c>
      <c r="E301" s="461" t="s">
        <v>630</v>
      </c>
      <c r="F301" s="461">
        <v>1.52</v>
      </c>
      <c r="G301" s="462">
        <f t="shared" ref="G301:G303" si="32">F301*E301</f>
        <v>1.6719999999999999E-2</v>
      </c>
    </row>
    <row r="302" spans="1:8" s="370" customFormat="1" ht="45">
      <c r="A302" s="458" t="s">
        <v>476</v>
      </c>
      <c r="B302" s="474" t="s">
        <v>477</v>
      </c>
      <c r="C302" s="433" t="s">
        <v>355</v>
      </c>
      <c r="D302" s="460" t="s">
        <v>345</v>
      </c>
      <c r="E302" s="461" t="s">
        <v>631</v>
      </c>
      <c r="F302" s="461">
        <v>13.09</v>
      </c>
      <c r="G302" s="462">
        <f t="shared" si="32"/>
        <v>0.44506000000000001</v>
      </c>
    </row>
    <row r="303" spans="1:8" s="370" customFormat="1" ht="45">
      <c r="A303" s="458" t="s">
        <v>478</v>
      </c>
      <c r="B303" s="474" t="s">
        <v>479</v>
      </c>
      <c r="C303" s="433" t="s">
        <v>355</v>
      </c>
      <c r="D303" s="460" t="s">
        <v>345</v>
      </c>
      <c r="E303" s="461" t="s">
        <v>631</v>
      </c>
      <c r="F303" s="461">
        <v>16.84</v>
      </c>
      <c r="G303" s="462">
        <f t="shared" si="32"/>
        <v>0.57256000000000007</v>
      </c>
    </row>
    <row r="304" spans="1:8" s="370" customFormat="1" ht="45">
      <c r="A304" s="749"/>
      <c r="B304" s="750"/>
      <c r="C304" s="750"/>
      <c r="D304" s="750"/>
      <c r="E304" s="751"/>
      <c r="F304" s="514" t="s">
        <v>349</v>
      </c>
      <c r="G304" s="486">
        <f>SUM(G300:G303)</f>
        <v>17.787529999999997</v>
      </c>
    </row>
    <row r="305" spans="1:7" s="370" customFormat="1" ht="31.5" customHeight="1">
      <c r="A305" s="752" t="s">
        <v>634</v>
      </c>
      <c r="B305" s="753"/>
      <c r="C305" s="753"/>
      <c r="D305" s="753"/>
      <c r="E305" s="753"/>
      <c r="F305" s="753"/>
      <c r="G305" s="754"/>
    </row>
    <row r="306" spans="1:7" s="370" customFormat="1" ht="18" customHeight="1">
      <c r="A306" s="744" t="s">
        <v>340</v>
      </c>
      <c r="B306" s="745"/>
      <c r="C306" s="366" t="s">
        <v>341</v>
      </c>
      <c r="D306" s="366" t="s">
        <v>7</v>
      </c>
      <c r="E306" s="366" t="s">
        <v>342</v>
      </c>
      <c r="F306" s="366" t="s">
        <v>343</v>
      </c>
      <c r="G306" s="439" t="s">
        <v>12</v>
      </c>
    </row>
    <row r="307" spans="1:7" s="370" customFormat="1" ht="30">
      <c r="A307" s="458" t="s">
        <v>613</v>
      </c>
      <c r="B307" s="474" t="s">
        <v>614</v>
      </c>
      <c r="C307" s="433" t="s">
        <v>355</v>
      </c>
      <c r="D307" s="460" t="s">
        <v>367</v>
      </c>
      <c r="E307" s="461" t="s">
        <v>617</v>
      </c>
      <c r="F307" s="461">
        <v>44.26</v>
      </c>
      <c r="G307" s="462">
        <f>F307*E307</f>
        <v>1.0622400000000001</v>
      </c>
    </row>
    <row r="308" spans="1:7" s="370" customFormat="1" ht="34.5" customHeight="1">
      <c r="A308" s="458" t="s">
        <v>632</v>
      </c>
      <c r="B308" s="474" t="s">
        <v>633</v>
      </c>
      <c r="C308" s="433" t="s">
        <v>355</v>
      </c>
      <c r="D308" s="460" t="s">
        <v>367</v>
      </c>
      <c r="E308" s="461" t="s">
        <v>368</v>
      </c>
      <c r="F308" s="461">
        <v>16.39</v>
      </c>
      <c r="G308" s="462">
        <f t="shared" ref="G308:G312" si="33">F308*E308</f>
        <v>16.39</v>
      </c>
    </row>
    <row r="309" spans="1:7" s="370" customFormat="1" ht="30">
      <c r="A309" s="458" t="s">
        <v>604</v>
      </c>
      <c r="B309" s="474" t="s">
        <v>605</v>
      </c>
      <c r="C309" s="433" t="s">
        <v>355</v>
      </c>
      <c r="D309" s="460" t="s">
        <v>367</v>
      </c>
      <c r="E309" s="461" t="s">
        <v>540</v>
      </c>
      <c r="F309" s="461">
        <v>38.44</v>
      </c>
      <c r="G309" s="462">
        <f t="shared" si="33"/>
        <v>1.1531999999999998</v>
      </c>
    </row>
    <row r="310" spans="1:7" s="370" customFormat="1" ht="18" customHeight="1" thickBot="1">
      <c r="A310" s="538" t="s">
        <v>606</v>
      </c>
      <c r="B310" s="539" t="s">
        <v>607</v>
      </c>
      <c r="C310" s="510" t="s">
        <v>355</v>
      </c>
      <c r="D310" s="540" t="s">
        <v>367</v>
      </c>
      <c r="E310" s="541" t="s">
        <v>618</v>
      </c>
      <c r="F310" s="541">
        <v>1.52</v>
      </c>
      <c r="G310" s="569">
        <f t="shared" si="33"/>
        <v>4.2560000000000001E-2</v>
      </c>
    </row>
    <row r="311" spans="1:7" s="370" customFormat="1" ht="45.75" thickTop="1">
      <c r="A311" s="543" t="s">
        <v>476</v>
      </c>
      <c r="B311" s="544" t="s">
        <v>477</v>
      </c>
      <c r="C311" s="527" t="s">
        <v>355</v>
      </c>
      <c r="D311" s="545" t="s">
        <v>345</v>
      </c>
      <c r="E311" s="546" t="s">
        <v>619</v>
      </c>
      <c r="F311" s="546">
        <v>13.09</v>
      </c>
      <c r="G311" s="547">
        <f t="shared" si="33"/>
        <v>1.6755200000000001</v>
      </c>
    </row>
    <row r="312" spans="1:7" s="370" customFormat="1" ht="45">
      <c r="A312" s="458" t="s">
        <v>478</v>
      </c>
      <c r="B312" s="474" t="s">
        <v>479</v>
      </c>
      <c r="C312" s="433" t="s">
        <v>355</v>
      </c>
      <c r="D312" s="460" t="s">
        <v>345</v>
      </c>
      <c r="E312" s="461" t="s">
        <v>619</v>
      </c>
      <c r="F312" s="461">
        <v>16.84</v>
      </c>
      <c r="G312" s="462">
        <f t="shared" si="33"/>
        <v>2.1555200000000001</v>
      </c>
    </row>
    <row r="313" spans="1:7" s="370" customFormat="1" ht="45">
      <c r="A313" s="749"/>
      <c r="B313" s="750"/>
      <c r="C313" s="750"/>
      <c r="D313" s="750"/>
      <c r="E313" s="751"/>
      <c r="F313" s="514" t="s">
        <v>349</v>
      </c>
      <c r="G313" s="486">
        <f>SUM(G307:G312)</f>
        <v>22.479039999999998</v>
      </c>
    </row>
    <row r="314" spans="1:7" s="370" customFormat="1" ht="28.5" customHeight="1">
      <c r="A314" s="752" t="s">
        <v>635</v>
      </c>
      <c r="B314" s="753"/>
      <c r="C314" s="753"/>
      <c r="D314" s="753"/>
      <c r="E314" s="753"/>
      <c r="F314" s="753"/>
      <c r="G314" s="754"/>
    </row>
    <row r="315" spans="1:7" s="370" customFormat="1">
      <c r="A315" s="744" t="s">
        <v>340</v>
      </c>
      <c r="B315" s="745"/>
      <c r="C315" s="366" t="s">
        <v>341</v>
      </c>
      <c r="D315" s="366" t="s">
        <v>7</v>
      </c>
      <c r="E315" s="366" t="s">
        <v>342</v>
      </c>
      <c r="F315" s="366" t="s">
        <v>343</v>
      </c>
      <c r="G315" s="439" t="s">
        <v>12</v>
      </c>
    </row>
    <row r="316" spans="1:7" s="370" customFormat="1" ht="30">
      <c r="A316" s="458" t="s">
        <v>636</v>
      </c>
      <c r="B316" s="474" t="s">
        <v>637</v>
      </c>
      <c r="C316" s="433" t="s">
        <v>355</v>
      </c>
      <c r="D316" s="460" t="s">
        <v>356</v>
      </c>
      <c r="E316" s="461" t="s">
        <v>629</v>
      </c>
      <c r="F316" s="461">
        <v>9.36</v>
      </c>
      <c r="G316" s="462">
        <f>F316*E316</f>
        <v>9.9309599999999989</v>
      </c>
    </row>
    <row r="317" spans="1:7" s="370" customFormat="1" ht="18" customHeight="1">
      <c r="A317" s="458" t="s">
        <v>606</v>
      </c>
      <c r="B317" s="474" t="s">
        <v>607</v>
      </c>
      <c r="C317" s="433" t="s">
        <v>355</v>
      </c>
      <c r="D317" s="460" t="s">
        <v>367</v>
      </c>
      <c r="E317" s="461" t="s">
        <v>638</v>
      </c>
      <c r="F317" s="461">
        <v>1.52</v>
      </c>
      <c r="G317" s="462">
        <f t="shared" ref="G317:G319" si="34">F317*E317</f>
        <v>1.52E-2</v>
      </c>
    </row>
    <row r="318" spans="1:7" s="370" customFormat="1" ht="45">
      <c r="A318" s="458" t="s">
        <v>476</v>
      </c>
      <c r="B318" s="474" t="s">
        <v>477</v>
      </c>
      <c r="C318" s="433" t="s">
        <v>355</v>
      </c>
      <c r="D318" s="460" t="s">
        <v>345</v>
      </c>
      <c r="E318" s="461" t="s">
        <v>639</v>
      </c>
      <c r="F318" s="461">
        <v>13.09</v>
      </c>
      <c r="G318" s="462">
        <f t="shared" si="34"/>
        <v>0.37961</v>
      </c>
    </row>
    <row r="319" spans="1:7" s="370" customFormat="1" ht="45">
      <c r="A319" s="458" t="s">
        <v>478</v>
      </c>
      <c r="B319" s="474" t="s">
        <v>479</v>
      </c>
      <c r="C319" s="433" t="s">
        <v>355</v>
      </c>
      <c r="D319" s="460" t="s">
        <v>345</v>
      </c>
      <c r="E319" s="461" t="s">
        <v>639</v>
      </c>
      <c r="F319" s="461">
        <v>16.84</v>
      </c>
      <c r="G319" s="462">
        <f t="shared" si="34"/>
        <v>0.48836000000000002</v>
      </c>
    </row>
    <row r="320" spans="1:7" s="370" customFormat="1" ht="45">
      <c r="A320" s="749"/>
      <c r="B320" s="750"/>
      <c r="C320" s="750"/>
      <c r="D320" s="750"/>
      <c r="E320" s="751"/>
      <c r="F320" s="514" t="s">
        <v>349</v>
      </c>
      <c r="G320" s="486">
        <f>SUM(G316:G319)</f>
        <v>10.814129999999999</v>
      </c>
    </row>
    <row r="321" spans="1:7" s="370" customFormat="1" ht="30.75" customHeight="1">
      <c r="A321" s="752" t="s">
        <v>648</v>
      </c>
      <c r="B321" s="753"/>
      <c r="C321" s="753"/>
      <c r="D321" s="753"/>
      <c r="E321" s="753"/>
      <c r="F321" s="753"/>
      <c r="G321" s="754"/>
    </row>
    <row r="322" spans="1:7" s="370" customFormat="1" ht="18" customHeight="1">
      <c r="A322" s="744" t="s">
        <v>340</v>
      </c>
      <c r="B322" s="745"/>
      <c r="C322" s="366" t="s">
        <v>341</v>
      </c>
      <c r="D322" s="366" t="s">
        <v>7</v>
      </c>
      <c r="E322" s="366" t="s">
        <v>342</v>
      </c>
      <c r="F322" s="366" t="s">
        <v>343</v>
      </c>
      <c r="G322" s="439" t="s">
        <v>12</v>
      </c>
    </row>
    <row r="323" spans="1:7" s="370" customFormat="1" ht="30">
      <c r="A323" s="458" t="s">
        <v>613</v>
      </c>
      <c r="B323" s="474" t="s">
        <v>614</v>
      </c>
      <c r="C323" s="433" t="s">
        <v>355</v>
      </c>
      <c r="D323" s="460" t="s">
        <v>367</v>
      </c>
      <c r="E323" s="461" t="s">
        <v>623</v>
      </c>
      <c r="F323" s="461">
        <v>44.26</v>
      </c>
      <c r="G323" s="462">
        <f>F323*E323</f>
        <v>0.79667999999999994</v>
      </c>
    </row>
    <row r="324" spans="1:7" s="370" customFormat="1" ht="30">
      <c r="A324" s="458" t="s">
        <v>604</v>
      </c>
      <c r="B324" s="474" t="s">
        <v>605</v>
      </c>
      <c r="C324" s="433" t="s">
        <v>355</v>
      </c>
      <c r="D324" s="460" t="s">
        <v>367</v>
      </c>
      <c r="E324" s="461" t="s">
        <v>624</v>
      </c>
      <c r="F324" s="461">
        <v>38.44</v>
      </c>
      <c r="G324" s="462">
        <f t="shared" ref="G324:G328" si="35">F324*E324</f>
        <v>0.84567999999999988</v>
      </c>
    </row>
    <row r="325" spans="1:7" s="370" customFormat="1" ht="45">
      <c r="A325" s="458" t="s">
        <v>640</v>
      </c>
      <c r="B325" s="474" t="s">
        <v>641</v>
      </c>
      <c r="C325" s="433" t="s">
        <v>355</v>
      </c>
      <c r="D325" s="460" t="s">
        <v>367</v>
      </c>
      <c r="E325" s="461" t="s">
        <v>368</v>
      </c>
      <c r="F325" s="461">
        <v>3.27</v>
      </c>
      <c r="G325" s="462">
        <f t="shared" si="35"/>
        <v>3.27</v>
      </c>
    </row>
    <row r="326" spans="1:7" s="370" customFormat="1" ht="18" customHeight="1">
      <c r="A326" s="458" t="s">
        <v>606</v>
      </c>
      <c r="B326" s="474" t="s">
        <v>607</v>
      </c>
      <c r="C326" s="433" t="s">
        <v>355</v>
      </c>
      <c r="D326" s="460" t="s">
        <v>367</v>
      </c>
      <c r="E326" s="461" t="s">
        <v>617</v>
      </c>
      <c r="F326" s="461">
        <v>1.52</v>
      </c>
      <c r="G326" s="462">
        <f t="shared" si="35"/>
        <v>3.6479999999999999E-2</v>
      </c>
    </row>
    <row r="327" spans="1:7" s="370" customFormat="1" ht="45">
      <c r="A327" s="458" t="s">
        <v>476</v>
      </c>
      <c r="B327" s="474" t="s">
        <v>477</v>
      </c>
      <c r="C327" s="433" t="s">
        <v>355</v>
      </c>
      <c r="D327" s="460" t="s">
        <v>345</v>
      </c>
      <c r="E327" s="461" t="s">
        <v>642</v>
      </c>
      <c r="F327" s="461">
        <v>13.09</v>
      </c>
      <c r="G327" s="462">
        <f t="shared" si="35"/>
        <v>0.94247999999999987</v>
      </c>
    </row>
    <row r="328" spans="1:7" s="370" customFormat="1" ht="45">
      <c r="A328" s="458" t="s">
        <v>478</v>
      </c>
      <c r="B328" s="474" t="s">
        <v>479</v>
      </c>
      <c r="C328" s="433" t="s">
        <v>355</v>
      </c>
      <c r="D328" s="460" t="s">
        <v>345</v>
      </c>
      <c r="E328" s="461" t="s">
        <v>642</v>
      </c>
      <c r="F328" s="461">
        <v>16.84</v>
      </c>
      <c r="G328" s="462">
        <f t="shared" si="35"/>
        <v>1.21248</v>
      </c>
    </row>
    <row r="329" spans="1:7" s="370" customFormat="1" ht="45.75" thickBot="1">
      <c r="A329" s="782"/>
      <c r="B329" s="783"/>
      <c r="C329" s="783"/>
      <c r="D329" s="783"/>
      <c r="E329" s="784"/>
      <c r="F329" s="520" t="s">
        <v>349</v>
      </c>
      <c r="G329" s="568">
        <f>SUM(G323:G328)</f>
        <v>7.1037999999999997</v>
      </c>
    </row>
    <row r="330" spans="1:7" s="370" customFormat="1" ht="33" customHeight="1" thickTop="1">
      <c r="A330" s="741" t="s">
        <v>647</v>
      </c>
      <c r="B330" s="742"/>
      <c r="C330" s="742"/>
      <c r="D330" s="742"/>
      <c r="E330" s="742"/>
      <c r="F330" s="742"/>
      <c r="G330" s="743"/>
    </row>
    <row r="331" spans="1:7" s="370" customFormat="1" ht="18" customHeight="1">
      <c r="A331" s="744" t="s">
        <v>340</v>
      </c>
      <c r="B331" s="745"/>
      <c r="C331" s="366" t="s">
        <v>341</v>
      </c>
      <c r="D331" s="366" t="s">
        <v>7</v>
      </c>
      <c r="E331" s="366" t="s">
        <v>342</v>
      </c>
      <c r="F331" s="366" t="s">
        <v>343</v>
      </c>
      <c r="G331" s="439" t="s">
        <v>12</v>
      </c>
    </row>
    <row r="332" spans="1:7" s="370" customFormat="1" ht="30">
      <c r="A332" s="458" t="s">
        <v>613</v>
      </c>
      <c r="B332" s="474" t="s">
        <v>614</v>
      </c>
      <c r="C332" s="433" t="s">
        <v>355</v>
      </c>
      <c r="D332" s="460" t="s">
        <v>367</v>
      </c>
      <c r="E332" s="461" t="s">
        <v>617</v>
      </c>
      <c r="F332" s="461">
        <v>44.26</v>
      </c>
      <c r="G332" s="462">
        <f>F332*E332</f>
        <v>1.0622400000000001</v>
      </c>
    </row>
    <row r="333" spans="1:7" s="370" customFormat="1" ht="45">
      <c r="A333" s="458" t="s">
        <v>643</v>
      </c>
      <c r="B333" s="474" t="s">
        <v>644</v>
      </c>
      <c r="C333" s="433" t="s">
        <v>355</v>
      </c>
      <c r="D333" s="460" t="s">
        <v>367</v>
      </c>
      <c r="E333" s="461" t="s">
        <v>368</v>
      </c>
      <c r="F333" s="461">
        <v>7.75</v>
      </c>
      <c r="G333" s="462">
        <f t="shared" ref="G333:G337" si="36">F333*E333</f>
        <v>7.75</v>
      </c>
    </row>
    <row r="334" spans="1:7" s="370" customFormat="1" ht="30">
      <c r="A334" s="458" t="s">
        <v>604</v>
      </c>
      <c r="B334" s="474" t="s">
        <v>605</v>
      </c>
      <c r="C334" s="433" t="s">
        <v>355</v>
      </c>
      <c r="D334" s="460" t="s">
        <v>367</v>
      </c>
      <c r="E334" s="461" t="s">
        <v>540</v>
      </c>
      <c r="F334" s="461">
        <v>38.44</v>
      </c>
      <c r="G334" s="462">
        <f t="shared" si="36"/>
        <v>1.1531999999999998</v>
      </c>
    </row>
    <row r="335" spans="1:7" s="370" customFormat="1" ht="18" customHeight="1">
      <c r="A335" s="458" t="s">
        <v>606</v>
      </c>
      <c r="B335" s="474" t="s">
        <v>607</v>
      </c>
      <c r="C335" s="433" t="s">
        <v>355</v>
      </c>
      <c r="D335" s="460" t="s">
        <v>367</v>
      </c>
      <c r="E335" s="461" t="s">
        <v>618</v>
      </c>
      <c r="F335" s="461">
        <v>1.52</v>
      </c>
      <c r="G335" s="462">
        <f t="shared" si="36"/>
        <v>4.2560000000000001E-2</v>
      </c>
    </row>
    <row r="336" spans="1:7" s="370" customFormat="1" ht="45">
      <c r="A336" s="458" t="s">
        <v>476</v>
      </c>
      <c r="B336" s="474" t="s">
        <v>477</v>
      </c>
      <c r="C336" s="433" t="s">
        <v>355</v>
      </c>
      <c r="D336" s="460" t="s">
        <v>345</v>
      </c>
      <c r="E336" s="461" t="s">
        <v>645</v>
      </c>
      <c r="F336" s="461">
        <v>13.09</v>
      </c>
      <c r="G336" s="462">
        <f t="shared" si="36"/>
        <v>1.1126500000000001</v>
      </c>
    </row>
    <row r="337" spans="1:7" s="370" customFormat="1" ht="45">
      <c r="A337" s="458" t="s">
        <v>478</v>
      </c>
      <c r="B337" s="474" t="s">
        <v>479</v>
      </c>
      <c r="C337" s="433" t="s">
        <v>355</v>
      </c>
      <c r="D337" s="460" t="s">
        <v>345</v>
      </c>
      <c r="E337" s="461" t="s">
        <v>645</v>
      </c>
      <c r="F337" s="461">
        <v>16.84</v>
      </c>
      <c r="G337" s="462">
        <f t="shared" si="36"/>
        <v>1.4314</v>
      </c>
    </row>
    <row r="338" spans="1:7" s="370" customFormat="1" ht="45">
      <c r="A338" s="749"/>
      <c r="B338" s="750"/>
      <c r="C338" s="750"/>
      <c r="D338" s="750"/>
      <c r="E338" s="751"/>
      <c r="F338" s="514" t="s">
        <v>349</v>
      </c>
      <c r="G338" s="486">
        <f>SUM(G332:G337)</f>
        <v>12.552049999999999</v>
      </c>
    </row>
    <row r="339" spans="1:7" s="370" customFormat="1" ht="27.75" customHeight="1">
      <c r="A339" s="752" t="s">
        <v>646</v>
      </c>
      <c r="B339" s="753"/>
      <c r="C339" s="753"/>
      <c r="D339" s="753"/>
      <c r="E339" s="753"/>
      <c r="F339" s="753"/>
      <c r="G339" s="754"/>
    </row>
    <row r="340" spans="1:7" s="370" customFormat="1" ht="18" customHeight="1">
      <c r="A340" s="744" t="s">
        <v>340</v>
      </c>
      <c r="B340" s="745"/>
      <c r="C340" s="366" t="s">
        <v>341</v>
      </c>
      <c r="D340" s="366" t="s">
        <v>7</v>
      </c>
      <c r="E340" s="366" t="s">
        <v>342</v>
      </c>
      <c r="F340" s="366" t="s">
        <v>343</v>
      </c>
      <c r="G340" s="439" t="s">
        <v>12</v>
      </c>
    </row>
    <row r="341" spans="1:7" s="370" customFormat="1" ht="30">
      <c r="A341" s="458" t="s">
        <v>649</v>
      </c>
      <c r="B341" s="474" t="s">
        <v>650</v>
      </c>
      <c r="C341" s="433" t="s">
        <v>355</v>
      </c>
      <c r="D341" s="460" t="s">
        <v>356</v>
      </c>
      <c r="E341" s="461" t="s">
        <v>629</v>
      </c>
      <c r="F341" s="476">
        <v>2.5</v>
      </c>
      <c r="G341" s="471">
        <v>2.4900000000000002</v>
      </c>
    </row>
    <row r="342" spans="1:7" s="370" customFormat="1" ht="45">
      <c r="A342" s="458" t="s">
        <v>476</v>
      </c>
      <c r="B342" s="474" t="s">
        <v>477</v>
      </c>
      <c r="C342" s="433" t="s">
        <v>355</v>
      </c>
      <c r="D342" s="460" t="s">
        <v>345</v>
      </c>
      <c r="E342" s="461" t="s">
        <v>651</v>
      </c>
      <c r="F342" s="461">
        <v>13.09</v>
      </c>
      <c r="G342" s="471">
        <v>0.21</v>
      </c>
    </row>
    <row r="343" spans="1:7" s="370" customFormat="1" ht="45">
      <c r="A343" s="458" t="s">
        <v>478</v>
      </c>
      <c r="B343" s="474" t="s">
        <v>479</v>
      </c>
      <c r="C343" s="433" t="s">
        <v>355</v>
      </c>
      <c r="D343" s="460" t="s">
        <v>345</v>
      </c>
      <c r="E343" s="461" t="s">
        <v>651</v>
      </c>
      <c r="F343" s="461">
        <v>16.84</v>
      </c>
      <c r="G343" s="471">
        <v>0.27</v>
      </c>
    </row>
    <row r="344" spans="1:7" s="370" customFormat="1" ht="45.75" thickBot="1">
      <c r="A344" s="782"/>
      <c r="B344" s="783"/>
      <c r="C344" s="783"/>
      <c r="D344" s="783"/>
      <c r="E344" s="784"/>
      <c r="F344" s="520" t="s">
        <v>349</v>
      </c>
      <c r="G344" s="568">
        <f>SUM(G341:G343)</f>
        <v>2.97</v>
      </c>
    </row>
    <row r="345" spans="1:7" s="370" customFormat="1" ht="29.25" customHeight="1" thickTop="1">
      <c r="A345" s="741" t="s">
        <v>652</v>
      </c>
      <c r="B345" s="742"/>
      <c r="C345" s="742"/>
      <c r="D345" s="742"/>
      <c r="E345" s="742"/>
      <c r="F345" s="742"/>
      <c r="G345" s="743"/>
    </row>
    <row r="346" spans="1:7" s="370" customFormat="1" ht="18" customHeight="1">
      <c r="A346" s="744" t="s">
        <v>340</v>
      </c>
      <c r="B346" s="745"/>
      <c r="C346" s="366" t="s">
        <v>341</v>
      </c>
      <c r="D346" s="366" t="s">
        <v>7</v>
      </c>
      <c r="E346" s="366" t="s">
        <v>342</v>
      </c>
      <c r="F346" s="366" t="s">
        <v>343</v>
      </c>
      <c r="G346" s="439" t="s">
        <v>12</v>
      </c>
    </row>
    <row r="347" spans="1:7" s="370" customFormat="1" ht="30">
      <c r="A347" s="458" t="s">
        <v>386</v>
      </c>
      <c r="B347" s="474" t="s">
        <v>358</v>
      </c>
      <c r="C347" s="433" t="s">
        <v>344</v>
      </c>
      <c r="D347" s="460" t="s">
        <v>345</v>
      </c>
      <c r="E347" s="475">
        <v>0.18</v>
      </c>
      <c r="F347" s="461">
        <v>13.78</v>
      </c>
      <c r="G347" s="462">
        <f>F347*E347</f>
        <v>2.4803999999999999</v>
      </c>
    </row>
    <row r="348" spans="1:7" s="370" customFormat="1" ht="30" customHeight="1">
      <c r="A348" s="458" t="s">
        <v>653</v>
      </c>
      <c r="B348" s="474" t="s">
        <v>479</v>
      </c>
      <c r="C348" s="433" t="s">
        <v>344</v>
      </c>
      <c r="D348" s="460" t="s">
        <v>345</v>
      </c>
      <c r="E348" s="475">
        <v>0.18</v>
      </c>
      <c r="F348" s="461">
        <v>17.32</v>
      </c>
      <c r="G348" s="462">
        <f t="shared" ref="G348:G351" si="37">F348*E348</f>
        <v>3.1175999999999999</v>
      </c>
    </row>
    <row r="349" spans="1:7" s="370" customFormat="1" ht="24" customHeight="1">
      <c r="A349" s="458" t="s">
        <v>655</v>
      </c>
      <c r="B349" s="474" t="s">
        <v>658</v>
      </c>
      <c r="C349" s="433" t="s">
        <v>344</v>
      </c>
      <c r="D349" s="460" t="s">
        <v>659</v>
      </c>
      <c r="E349" s="475">
        <v>0.05</v>
      </c>
      <c r="F349" s="461">
        <v>7.27</v>
      </c>
      <c r="G349" s="462">
        <f t="shared" si="37"/>
        <v>0.36349999999999999</v>
      </c>
    </row>
    <row r="350" spans="1:7" s="370" customFormat="1" ht="30">
      <c r="A350" s="458" t="s">
        <v>654</v>
      </c>
      <c r="B350" s="474" t="s">
        <v>97</v>
      </c>
      <c r="C350" s="433" t="s">
        <v>344</v>
      </c>
      <c r="D350" s="460" t="s">
        <v>352</v>
      </c>
      <c r="E350" s="475">
        <v>1</v>
      </c>
      <c r="F350" s="461">
        <v>4.75</v>
      </c>
      <c r="G350" s="462">
        <f t="shared" si="37"/>
        <v>4.75</v>
      </c>
    </row>
    <row r="351" spans="1:7" s="370" customFormat="1" ht="18" customHeight="1">
      <c r="A351" s="458" t="s">
        <v>656</v>
      </c>
      <c r="B351" s="474" t="s">
        <v>822</v>
      </c>
      <c r="C351" s="433" t="s">
        <v>344</v>
      </c>
      <c r="D351" s="460" t="s">
        <v>354</v>
      </c>
      <c r="E351" s="475">
        <v>7.0000000000000001E-3</v>
      </c>
      <c r="F351" s="461">
        <v>34.25</v>
      </c>
      <c r="G351" s="462">
        <f t="shared" si="37"/>
        <v>0.23975000000000002</v>
      </c>
    </row>
    <row r="352" spans="1:7" s="370" customFormat="1" ht="60">
      <c r="A352" s="746"/>
      <c r="B352" s="747"/>
      <c r="C352" s="747"/>
      <c r="D352" s="747"/>
      <c r="E352" s="748"/>
      <c r="F352" s="518" t="s">
        <v>847</v>
      </c>
      <c r="G352" s="446">
        <f>SUM(G347:G351)</f>
        <v>10.951250000000002</v>
      </c>
    </row>
    <row r="353" spans="1:7" s="370" customFormat="1" ht="45">
      <c r="A353" s="749"/>
      <c r="B353" s="750"/>
      <c r="C353" s="750"/>
      <c r="D353" s="750"/>
      <c r="E353" s="751"/>
      <c r="F353" s="517" t="s">
        <v>349</v>
      </c>
      <c r="G353" s="452">
        <f>SUM(G352)</f>
        <v>10.951250000000002</v>
      </c>
    </row>
    <row r="354" spans="1:7" s="370" customFormat="1" ht="18" customHeight="1">
      <c r="A354" s="752" t="s">
        <v>660</v>
      </c>
      <c r="B354" s="753"/>
      <c r="C354" s="753"/>
      <c r="D354" s="753"/>
      <c r="E354" s="753"/>
      <c r="F354" s="753"/>
      <c r="G354" s="754"/>
    </row>
    <row r="355" spans="1:7" s="370" customFormat="1" ht="18" customHeight="1">
      <c r="A355" s="744" t="s">
        <v>340</v>
      </c>
      <c r="B355" s="745"/>
      <c r="C355" s="366" t="s">
        <v>341</v>
      </c>
      <c r="D355" s="366" t="s">
        <v>7</v>
      </c>
      <c r="E355" s="366" t="s">
        <v>342</v>
      </c>
      <c r="F355" s="366" t="s">
        <v>343</v>
      </c>
      <c r="G355" s="439" t="s">
        <v>12</v>
      </c>
    </row>
    <row r="356" spans="1:7" s="370" customFormat="1" ht="30">
      <c r="A356" s="458" t="s">
        <v>386</v>
      </c>
      <c r="B356" s="474" t="s">
        <v>358</v>
      </c>
      <c r="C356" s="433" t="s">
        <v>344</v>
      </c>
      <c r="D356" s="460" t="s">
        <v>345</v>
      </c>
      <c r="E356" s="475">
        <v>0.19</v>
      </c>
      <c r="F356" s="476">
        <v>13.78</v>
      </c>
      <c r="G356" s="462">
        <f>F356*E356</f>
        <v>2.6181999999999999</v>
      </c>
    </row>
    <row r="357" spans="1:7" s="370" customFormat="1" ht="30" customHeight="1">
      <c r="A357" s="458" t="s">
        <v>653</v>
      </c>
      <c r="B357" s="474" t="s">
        <v>479</v>
      </c>
      <c r="C357" s="433" t="s">
        <v>344</v>
      </c>
      <c r="D357" s="460" t="s">
        <v>345</v>
      </c>
      <c r="E357" s="475">
        <v>0.19</v>
      </c>
      <c r="F357" s="476">
        <v>17.32</v>
      </c>
      <c r="G357" s="462">
        <f t="shared" ref="G357:G360" si="38">F357*E357</f>
        <v>3.2907999999999999</v>
      </c>
    </row>
    <row r="358" spans="1:7" s="370" customFormat="1" ht="18" customHeight="1">
      <c r="A358" s="458" t="s">
        <v>655</v>
      </c>
      <c r="B358" s="474" t="s">
        <v>658</v>
      </c>
      <c r="C358" s="433" t="s">
        <v>344</v>
      </c>
      <c r="D358" s="460" t="s">
        <v>659</v>
      </c>
      <c r="E358" s="475">
        <v>0.08</v>
      </c>
      <c r="F358" s="476">
        <v>7.27</v>
      </c>
      <c r="G358" s="462">
        <f t="shared" si="38"/>
        <v>0.58160000000000001</v>
      </c>
    </row>
    <row r="359" spans="1:7" s="370" customFormat="1" ht="18" customHeight="1">
      <c r="A359" s="458" t="s">
        <v>656</v>
      </c>
      <c r="B359" s="474" t="s">
        <v>657</v>
      </c>
      <c r="C359" s="433" t="s">
        <v>344</v>
      </c>
      <c r="D359" s="460" t="s">
        <v>354</v>
      </c>
      <c r="E359" s="475">
        <v>1.0999999999999999E-2</v>
      </c>
      <c r="F359" s="476">
        <v>34.25</v>
      </c>
      <c r="G359" s="462">
        <f t="shared" si="38"/>
        <v>0.37674999999999997</v>
      </c>
    </row>
    <row r="360" spans="1:7" s="370" customFormat="1" ht="18" customHeight="1">
      <c r="A360" s="458" t="s">
        <v>662</v>
      </c>
      <c r="B360" s="474" t="s">
        <v>661</v>
      </c>
      <c r="C360" s="433" t="s">
        <v>344</v>
      </c>
      <c r="D360" s="460" t="s">
        <v>352</v>
      </c>
      <c r="E360" s="475">
        <v>1</v>
      </c>
      <c r="F360" s="476">
        <v>7.6</v>
      </c>
      <c r="G360" s="462">
        <f t="shared" si="38"/>
        <v>7.6</v>
      </c>
    </row>
    <row r="361" spans="1:7" s="370" customFormat="1" ht="60">
      <c r="A361" s="771"/>
      <c r="B361" s="772"/>
      <c r="C361" s="772"/>
      <c r="D361" s="772"/>
      <c r="E361" s="773"/>
      <c r="F361" s="516" t="s">
        <v>848</v>
      </c>
      <c r="G361" s="448">
        <f>SUM(G356:G360)</f>
        <v>14.46735</v>
      </c>
    </row>
    <row r="362" spans="1:7" s="370" customFormat="1" ht="45.75" thickBot="1">
      <c r="A362" s="774"/>
      <c r="B362" s="775"/>
      <c r="C362" s="775"/>
      <c r="D362" s="775"/>
      <c r="E362" s="776"/>
      <c r="F362" s="520" t="s">
        <v>349</v>
      </c>
      <c r="G362" s="490">
        <f>SUM(G361)</f>
        <v>14.46735</v>
      </c>
    </row>
    <row r="363" spans="1:7" s="370" customFormat="1" ht="15.75" thickTop="1">
      <c r="A363" s="741" t="s">
        <v>663</v>
      </c>
      <c r="B363" s="742"/>
      <c r="C363" s="742"/>
      <c r="D363" s="742"/>
      <c r="E363" s="742"/>
      <c r="F363" s="742"/>
      <c r="G363" s="743"/>
    </row>
    <row r="364" spans="1:7" s="370" customFormat="1" ht="18" customHeight="1">
      <c r="A364" s="744" t="s">
        <v>340</v>
      </c>
      <c r="B364" s="745"/>
      <c r="C364" s="366" t="s">
        <v>341</v>
      </c>
      <c r="D364" s="366" t="s">
        <v>7</v>
      </c>
      <c r="E364" s="366" t="s">
        <v>342</v>
      </c>
      <c r="F364" s="366" t="s">
        <v>343</v>
      </c>
      <c r="G364" s="439" t="s">
        <v>12</v>
      </c>
    </row>
    <row r="365" spans="1:7" s="370" customFormat="1" ht="30">
      <c r="A365" s="458" t="s">
        <v>386</v>
      </c>
      <c r="B365" s="474" t="s">
        <v>358</v>
      </c>
      <c r="C365" s="433" t="s">
        <v>344</v>
      </c>
      <c r="D365" s="460" t="s">
        <v>345</v>
      </c>
      <c r="E365" s="475">
        <v>0.18</v>
      </c>
      <c r="F365" s="476">
        <v>13.78</v>
      </c>
      <c r="G365" s="462">
        <f>F365*E365</f>
        <v>2.4803999999999999</v>
      </c>
    </row>
    <row r="366" spans="1:7" s="370" customFormat="1" ht="30" customHeight="1">
      <c r="A366" s="458" t="s">
        <v>653</v>
      </c>
      <c r="B366" s="474" t="s">
        <v>479</v>
      </c>
      <c r="C366" s="433" t="s">
        <v>344</v>
      </c>
      <c r="D366" s="460" t="s">
        <v>345</v>
      </c>
      <c r="E366" s="475">
        <v>0.18</v>
      </c>
      <c r="F366" s="476">
        <v>17.32</v>
      </c>
      <c r="G366" s="462">
        <f t="shared" ref="G366:G369" si="39">F366*E366</f>
        <v>3.1175999999999999</v>
      </c>
    </row>
    <row r="367" spans="1:7" s="370" customFormat="1" ht="18" customHeight="1">
      <c r="A367" s="458" t="s">
        <v>655</v>
      </c>
      <c r="B367" s="474" t="s">
        <v>658</v>
      </c>
      <c r="C367" s="433" t="s">
        <v>344</v>
      </c>
      <c r="D367" s="460" t="s">
        <v>659</v>
      </c>
      <c r="E367" s="475">
        <v>1.0999999999999999E-2</v>
      </c>
      <c r="F367" s="476">
        <v>7.27</v>
      </c>
      <c r="G367" s="462">
        <f t="shared" si="39"/>
        <v>7.9969999999999986E-2</v>
      </c>
    </row>
    <row r="368" spans="1:7" s="370" customFormat="1" ht="18" customHeight="1">
      <c r="A368" s="458" t="s">
        <v>656</v>
      </c>
      <c r="B368" s="474" t="s">
        <v>657</v>
      </c>
      <c r="C368" s="433" t="s">
        <v>344</v>
      </c>
      <c r="D368" s="460" t="s">
        <v>354</v>
      </c>
      <c r="E368" s="475">
        <v>4.0000000000000001E-3</v>
      </c>
      <c r="F368" s="476">
        <v>34.25</v>
      </c>
      <c r="G368" s="462">
        <f t="shared" si="39"/>
        <v>0.13700000000000001</v>
      </c>
    </row>
    <row r="369" spans="1:7" s="370" customFormat="1" ht="18" customHeight="1">
      <c r="A369" s="458" t="s">
        <v>665</v>
      </c>
      <c r="B369" s="474" t="s">
        <v>664</v>
      </c>
      <c r="C369" s="433" t="s">
        <v>344</v>
      </c>
      <c r="D369" s="460" t="s">
        <v>352</v>
      </c>
      <c r="E369" s="475">
        <v>1</v>
      </c>
      <c r="F369" s="476">
        <v>0.79</v>
      </c>
      <c r="G369" s="462">
        <f t="shared" si="39"/>
        <v>0.79</v>
      </c>
    </row>
    <row r="370" spans="1:7" s="370" customFormat="1" ht="60">
      <c r="A370" s="746"/>
      <c r="B370" s="747"/>
      <c r="C370" s="747"/>
      <c r="D370" s="747"/>
      <c r="E370" s="748"/>
      <c r="F370" s="518" t="s">
        <v>849</v>
      </c>
      <c r="G370" s="446">
        <f>SUM(G365:G369)</f>
        <v>6.6049700000000007</v>
      </c>
    </row>
    <row r="371" spans="1:7" s="370" customFormat="1" ht="45">
      <c r="A371" s="749"/>
      <c r="B371" s="750"/>
      <c r="C371" s="750"/>
      <c r="D371" s="750"/>
      <c r="E371" s="751"/>
      <c r="F371" s="517" t="s">
        <v>349</v>
      </c>
      <c r="G371" s="452">
        <f>SUM(G370)</f>
        <v>6.6049700000000007</v>
      </c>
    </row>
    <row r="372" spans="1:7" s="370" customFormat="1">
      <c r="A372" s="752" t="s">
        <v>666</v>
      </c>
      <c r="B372" s="753"/>
      <c r="C372" s="753"/>
      <c r="D372" s="753"/>
      <c r="E372" s="753"/>
      <c r="F372" s="753"/>
      <c r="G372" s="754"/>
    </row>
    <row r="373" spans="1:7" s="370" customFormat="1" ht="18" customHeight="1">
      <c r="A373" s="744" t="s">
        <v>340</v>
      </c>
      <c r="B373" s="745"/>
      <c r="C373" s="366" t="s">
        <v>341</v>
      </c>
      <c r="D373" s="366" t="s">
        <v>7</v>
      </c>
      <c r="E373" s="366" t="s">
        <v>342</v>
      </c>
      <c r="F373" s="366" t="s">
        <v>343</v>
      </c>
      <c r="G373" s="439" t="s">
        <v>12</v>
      </c>
    </row>
    <row r="374" spans="1:7" s="370" customFormat="1" ht="30">
      <c r="A374" s="458" t="s">
        <v>386</v>
      </c>
      <c r="B374" s="474" t="s">
        <v>358</v>
      </c>
      <c r="C374" s="433" t="s">
        <v>344</v>
      </c>
      <c r="D374" s="460" t="s">
        <v>345</v>
      </c>
      <c r="E374" s="475">
        <v>0.5</v>
      </c>
      <c r="F374" s="476">
        <v>13.78</v>
      </c>
      <c r="G374" s="462">
        <f>F374*E374</f>
        <v>6.89</v>
      </c>
    </row>
    <row r="375" spans="1:7" s="370" customFormat="1" ht="30" customHeight="1">
      <c r="A375" s="458" t="s">
        <v>653</v>
      </c>
      <c r="B375" s="474" t="s">
        <v>479</v>
      </c>
      <c r="C375" s="433" t="s">
        <v>344</v>
      </c>
      <c r="D375" s="460" t="s">
        <v>345</v>
      </c>
      <c r="E375" s="475">
        <v>0.5</v>
      </c>
      <c r="F375" s="476">
        <v>17.32</v>
      </c>
      <c r="G375" s="462" t="s">
        <v>850</v>
      </c>
    </row>
    <row r="376" spans="1:7" s="370" customFormat="1" ht="18" customHeight="1">
      <c r="A376" s="458" t="s">
        <v>668</v>
      </c>
      <c r="B376" s="474" t="s">
        <v>691</v>
      </c>
      <c r="C376" s="433" t="s">
        <v>344</v>
      </c>
      <c r="D376" s="460" t="s">
        <v>352</v>
      </c>
      <c r="E376" s="475">
        <v>0.56000000000000005</v>
      </c>
      <c r="F376" s="476">
        <v>0.17</v>
      </c>
      <c r="G376" s="462">
        <f t="shared" ref="G376:G377" si="40">F376*E376</f>
        <v>9.5200000000000021E-2</v>
      </c>
    </row>
    <row r="377" spans="1:7" s="370" customFormat="1" ht="18" customHeight="1">
      <c r="A377" s="458" t="s">
        <v>667</v>
      </c>
      <c r="B377" s="474" t="s">
        <v>823</v>
      </c>
      <c r="C377" s="433" t="s">
        <v>344</v>
      </c>
      <c r="D377" s="460" t="s">
        <v>356</v>
      </c>
      <c r="E377" s="475">
        <v>1</v>
      </c>
      <c r="F377" s="476">
        <v>7</v>
      </c>
      <c r="G377" s="462">
        <f t="shared" si="40"/>
        <v>7</v>
      </c>
    </row>
    <row r="378" spans="1:7" s="370" customFormat="1" ht="60">
      <c r="A378" s="771"/>
      <c r="B378" s="772"/>
      <c r="C378" s="772"/>
      <c r="D378" s="772"/>
      <c r="E378" s="773"/>
      <c r="F378" s="516" t="s">
        <v>836</v>
      </c>
      <c r="G378" s="448">
        <f>SUM(G374:G377)</f>
        <v>13.985199999999999</v>
      </c>
    </row>
    <row r="379" spans="1:7" s="370" customFormat="1" ht="45.75" thickBot="1">
      <c r="A379" s="774"/>
      <c r="B379" s="775"/>
      <c r="C379" s="775"/>
      <c r="D379" s="775"/>
      <c r="E379" s="776"/>
      <c r="F379" s="520" t="s">
        <v>349</v>
      </c>
      <c r="G379" s="490">
        <f>SUM(G378)</f>
        <v>13.985199999999999</v>
      </c>
    </row>
    <row r="380" spans="1:7" s="370" customFormat="1" ht="31.5" customHeight="1" thickTop="1">
      <c r="A380" s="741" t="s">
        <v>669</v>
      </c>
      <c r="B380" s="742"/>
      <c r="C380" s="742"/>
      <c r="D380" s="742"/>
      <c r="E380" s="742"/>
      <c r="F380" s="742"/>
      <c r="G380" s="743"/>
    </row>
    <row r="381" spans="1:7" s="370" customFormat="1">
      <c r="A381" s="744" t="s">
        <v>340</v>
      </c>
      <c r="B381" s="745"/>
      <c r="C381" s="366" t="s">
        <v>341</v>
      </c>
      <c r="D381" s="366" t="s">
        <v>7</v>
      </c>
      <c r="E381" s="366" t="s">
        <v>342</v>
      </c>
      <c r="F381" s="366" t="s">
        <v>343</v>
      </c>
      <c r="G381" s="439" t="s">
        <v>12</v>
      </c>
    </row>
    <row r="382" spans="1:7" s="370" customFormat="1" ht="30">
      <c r="A382" s="458" t="s">
        <v>613</v>
      </c>
      <c r="B382" s="474" t="s">
        <v>614</v>
      </c>
      <c r="C382" s="433" t="s">
        <v>355</v>
      </c>
      <c r="D382" s="460" t="s">
        <v>367</v>
      </c>
      <c r="E382" s="461" t="s">
        <v>672</v>
      </c>
      <c r="F382" s="461">
        <v>44.26</v>
      </c>
      <c r="G382" s="462">
        <f>F382*E382</f>
        <v>0.30981999999999998</v>
      </c>
    </row>
    <row r="383" spans="1:7" s="370" customFormat="1" ht="45">
      <c r="A383" s="458" t="s">
        <v>670</v>
      </c>
      <c r="B383" s="474" t="s">
        <v>671</v>
      </c>
      <c r="C383" s="433" t="s">
        <v>355</v>
      </c>
      <c r="D383" s="460" t="s">
        <v>367</v>
      </c>
      <c r="E383" s="461" t="s">
        <v>368</v>
      </c>
      <c r="F383" s="461">
        <v>2.0699999999999998</v>
      </c>
      <c r="G383" s="462">
        <f t="shared" ref="G383:G387" si="41">F383*E383</f>
        <v>2.0699999999999998</v>
      </c>
    </row>
    <row r="384" spans="1:7" s="370" customFormat="1" ht="30">
      <c r="A384" s="458" t="s">
        <v>604</v>
      </c>
      <c r="B384" s="474" t="s">
        <v>605</v>
      </c>
      <c r="C384" s="433" t="s">
        <v>355</v>
      </c>
      <c r="D384" s="460" t="s">
        <v>367</v>
      </c>
      <c r="E384" s="461" t="s">
        <v>673</v>
      </c>
      <c r="F384" s="461">
        <v>38.44</v>
      </c>
      <c r="G384" s="462">
        <f t="shared" si="41"/>
        <v>0.30752000000000002</v>
      </c>
    </row>
    <row r="385" spans="1:7" s="370" customFormat="1" ht="18" customHeight="1">
      <c r="A385" s="458" t="s">
        <v>606</v>
      </c>
      <c r="B385" s="474" t="s">
        <v>607</v>
      </c>
      <c r="C385" s="433" t="s">
        <v>355</v>
      </c>
      <c r="D385" s="460" t="s">
        <v>367</v>
      </c>
      <c r="E385" s="461" t="s">
        <v>674</v>
      </c>
      <c r="F385" s="461">
        <v>1.52</v>
      </c>
      <c r="G385" s="462">
        <f t="shared" si="41"/>
        <v>7.6000000000000012E-2</v>
      </c>
    </row>
    <row r="386" spans="1:7" s="370" customFormat="1" ht="45">
      <c r="A386" s="458" t="s">
        <v>476</v>
      </c>
      <c r="B386" s="474" t="s">
        <v>477</v>
      </c>
      <c r="C386" s="433" t="s">
        <v>355</v>
      </c>
      <c r="D386" s="460" t="s">
        <v>345</v>
      </c>
      <c r="E386" s="461" t="s">
        <v>675</v>
      </c>
      <c r="F386" s="461">
        <v>13.09</v>
      </c>
      <c r="G386" s="462">
        <f t="shared" si="41"/>
        <v>1.9634999999999998</v>
      </c>
    </row>
    <row r="387" spans="1:7" s="370" customFormat="1" ht="45">
      <c r="A387" s="458" t="s">
        <v>478</v>
      </c>
      <c r="B387" s="474" t="s">
        <v>479</v>
      </c>
      <c r="C387" s="433" t="s">
        <v>355</v>
      </c>
      <c r="D387" s="460" t="s">
        <v>345</v>
      </c>
      <c r="E387" s="461" t="s">
        <v>675</v>
      </c>
      <c r="F387" s="461">
        <v>16.84</v>
      </c>
      <c r="G387" s="462">
        <f t="shared" si="41"/>
        <v>2.5259999999999998</v>
      </c>
    </row>
    <row r="388" spans="1:7" s="370" customFormat="1" ht="45">
      <c r="A388" s="749"/>
      <c r="B388" s="750"/>
      <c r="C388" s="750"/>
      <c r="D388" s="750"/>
      <c r="E388" s="751"/>
      <c r="F388" s="514" t="s">
        <v>349</v>
      </c>
      <c r="G388" s="442">
        <f>SUM(G382:G387)</f>
        <v>7.2528399999999991</v>
      </c>
    </row>
    <row r="389" spans="1:7" s="370" customFormat="1" ht="29.25" customHeight="1">
      <c r="A389" s="752" t="s">
        <v>676</v>
      </c>
      <c r="B389" s="753"/>
      <c r="C389" s="753"/>
      <c r="D389" s="753"/>
      <c r="E389" s="753"/>
      <c r="F389" s="753"/>
      <c r="G389" s="754"/>
    </row>
    <row r="390" spans="1:7" s="370" customFormat="1" ht="18" customHeight="1">
      <c r="A390" s="744" t="s">
        <v>340</v>
      </c>
      <c r="B390" s="745"/>
      <c r="C390" s="366" t="s">
        <v>341</v>
      </c>
      <c r="D390" s="366" t="s">
        <v>7</v>
      </c>
      <c r="E390" s="366" t="s">
        <v>342</v>
      </c>
      <c r="F390" s="366" t="s">
        <v>343</v>
      </c>
      <c r="G390" s="439" t="s">
        <v>12</v>
      </c>
    </row>
    <row r="391" spans="1:7" s="370" customFormat="1" ht="30">
      <c r="A391" s="458" t="s">
        <v>613</v>
      </c>
      <c r="B391" s="474" t="s">
        <v>614</v>
      </c>
      <c r="C391" s="433" t="s">
        <v>355</v>
      </c>
      <c r="D391" s="460" t="s">
        <v>367</v>
      </c>
      <c r="E391" s="461" t="s">
        <v>672</v>
      </c>
      <c r="F391" s="461">
        <v>44.26</v>
      </c>
      <c r="G391" s="462">
        <f>F391*E391</f>
        <v>0.30981999999999998</v>
      </c>
    </row>
    <row r="392" spans="1:7" s="370" customFormat="1" ht="30.75" customHeight="1">
      <c r="A392" s="458" t="s">
        <v>677</v>
      </c>
      <c r="B392" s="474" t="s">
        <v>678</v>
      </c>
      <c r="C392" s="433" t="s">
        <v>355</v>
      </c>
      <c r="D392" s="460" t="s">
        <v>367</v>
      </c>
      <c r="E392" s="461" t="s">
        <v>368</v>
      </c>
      <c r="F392" s="461">
        <v>0.49</v>
      </c>
      <c r="G392" s="462">
        <f t="shared" ref="G392:G396" si="42">F392*E392</f>
        <v>0.49</v>
      </c>
    </row>
    <row r="393" spans="1:7" s="370" customFormat="1" ht="30">
      <c r="A393" s="458" t="s">
        <v>604</v>
      </c>
      <c r="B393" s="474" t="s">
        <v>605</v>
      </c>
      <c r="C393" s="433" t="s">
        <v>355</v>
      </c>
      <c r="D393" s="460" t="s">
        <v>367</v>
      </c>
      <c r="E393" s="461" t="s">
        <v>673</v>
      </c>
      <c r="F393" s="461">
        <v>38.44</v>
      </c>
      <c r="G393" s="462">
        <f t="shared" si="42"/>
        <v>0.30752000000000002</v>
      </c>
    </row>
    <row r="394" spans="1:7" s="370" customFormat="1" ht="18" customHeight="1">
      <c r="A394" s="458" t="s">
        <v>606</v>
      </c>
      <c r="B394" s="474" t="s">
        <v>607</v>
      </c>
      <c r="C394" s="433" t="s">
        <v>355</v>
      </c>
      <c r="D394" s="460" t="s">
        <v>367</v>
      </c>
      <c r="E394" s="461" t="s">
        <v>679</v>
      </c>
      <c r="F394" s="461">
        <v>1.52</v>
      </c>
      <c r="G394" s="462">
        <f t="shared" si="42"/>
        <v>1.976E-2</v>
      </c>
    </row>
    <row r="395" spans="1:7" s="370" customFormat="1" ht="45">
      <c r="A395" s="458" t="s">
        <v>476</v>
      </c>
      <c r="B395" s="474" t="s">
        <v>477</v>
      </c>
      <c r="C395" s="433" t="s">
        <v>355</v>
      </c>
      <c r="D395" s="460" t="s">
        <v>345</v>
      </c>
      <c r="E395" s="461" t="s">
        <v>680</v>
      </c>
      <c r="F395" s="461">
        <v>13.09</v>
      </c>
      <c r="G395" s="462">
        <f t="shared" si="42"/>
        <v>0.78539999999999999</v>
      </c>
    </row>
    <row r="396" spans="1:7" s="370" customFormat="1" ht="45">
      <c r="A396" s="458" t="s">
        <v>478</v>
      </c>
      <c r="B396" s="474" t="s">
        <v>479</v>
      </c>
      <c r="C396" s="433" t="s">
        <v>355</v>
      </c>
      <c r="D396" s="460" t="s">
        <v>345</v>
      </c>
      <c r="E396" s="461" t="s">
        <v>680</v>
      </c>
      <c r="F396" s="461">
        <v>16.84</v>
      </c>
      <c r="G396" s="462">
        <f t="shared" si="42"/>
        <v>1.0104</v>
      </c>
    </row>
    <row r="397" spans="1:7" s="370" customFormat="1" ht="45.75" thickBot="1">
      <c r="A397" s="782"/>
      <c r="B397" s="783"/>
      <c r="C397" s="783"/>
      <c r="D397" s="783"/>
      <c r="E397" s="784"/>
      <c r="F397" s="520" t="s">
        <v>349</v>
      </c>
      <c r="G397" s="490">
        <f>SUM(G391:G396)</f>
        <v>2.9229000000000003</v>
      </c>
    </row>
    <row r="398" spans="1:7" s="370" customFormat="1" ht="19.5" customHeight="1" thickTop="1">
      <c r="A398" s="741" t="s">
        <v>681</v>
      </c>
      <c r="B398" s="742"/>
      <c r="C398" s="742"/>
      <c r="D398" s="742"/>
      <c r="E398" s="742"/>
      <c r="F398" s="742"/>
      <c r="G398" s="743"/>
    </row>
    <row r="399" spans="1:7" s="370" customFormat="1" ht="18" customHeight="1">
      <c r="A399" s="744" t="s">
        <v>340</v>
      </c>
      <c r="B399" s="745"/>
      <c r="C399" s="366" t="s">
        <v>341</v>
      </c>
      <c r="D399" s="366" t="s">
        <v>7</v>
      </c>
      <c r="E399" s="366" t="s">
        <v>342</v>
      </c>
      <c r="F399" s="366" t="s">
        <v>343</v>
      </c>
      <c r="G399" s="439" t="s">
        <v>12</v>
      </c>
    </row>
    <row r="400" spans="1:7" s="370" customFormat="1" ht="30">
      <c r="A400" s="458">
        <v>30010</v>
      </c>
      <c r="B400" s="474" t="s">
        <v>359</v>
      </c>
      <c r="C400" s="433" t="s">
        <v>344</v>
      </c>
      <c r="D400" s="460" t="s">
        <v>430</v>
      </c>
      <c r="E400" s="475">
        <v>0.3</v>
      </c>
      <c r="F400" s="476">
        <v>41.34</v>
      </c>
      <c r="G400" s="462">
        <f>F400*E400</f>
        <v>12.402000000000001</v>
      </c>
    </row>
    <row r="401" spans="1:10" s="370" customFormat="1" ht="18" customHeight="1">
      <c r="A401" s="458">
        <v>40257</v>
      </c>
      <c r="B401" s="474" t="s">
        <v>387</v>
      </c>
      <c r="C401" s="433" t="s">
        <v>344</v>
      </c>
      <c r="D401" s="460" t="s">
        <v>430</v>
      </c>
      <c r="E401" s="475">
        <v>2.5000000000000001E-2</v>
      </c>
      <c r="F401" s="476">
        <v>483.74</v>
      </c>
      <c r="G401" s="462">
        <f t="shared" ref="G401:G406" si="43">F401*E401</f>
        <v>12.093500000000001</v>
      </c>
    </row>
    <row r="402" spans="1:10" s="370" customFormat="1" ht="30">
      <c r="A402" s="458">
        <v>50681</v>
      </c>
      <c r="B402" s="474" t="s">
        <v>388</v>
      </c>
      <c r="C402" s="433" t="s">
        <v>344</v>
      </c>
      <c r="D402" s="460" t="s">
        <v>430</v>
      </c>
      <c r="E402" s="475">
        <v>3.4000000000000002E-2</v>
      </c>
      <c r="F402" s="478">
        <v>2168.15</v>
      </c>
      <c r="G402" s="479">
        <f t="shared" si="43"/>
        <v>73.717100000000002</v>
      </c>
    </row>
    <row r="403" spans="1:10" s="370" customFormat="1" ht="29.25" customHeight="1">
      <c r="A403" s="458">
        <v>60045</v>
      </c>
      <c r="B403" s="474" t="s">
        <v>389</v>
      </c>
      <c r="C403" s="433" t="s">
        <v>344</v>
      </c>
      <c r="D403" s="460" t="s">
        <v>559</v>
      </c>
      <c r="E403" s="475">
        <v>1.1000000000000001</v>
      </c>
      <c r="F403" s="476">
        <v>63.36</v>
      </c>
      <c r="G403" s="462">
        <f t="shared" si="43"/>
        <v>69.695999999999998</v>
      </c>
    </row>
    <row r="404" spans="1:10" s="370" customFormat="1" ht="30">
      <c r="A404" s="458">
        <v>110143</v>
      </c>
      <c r="B404" s="474" t="s">
        <v>160</v>
      </c>
      <c r="C404" s="433" t="s">
        <v>344</v>
      </c>
      <c r="D404" s="460" t="s">
        <v>559</v>
      </c>
      <c r="E404" s="475">
        <v>1.1299999999999999</v>
      </c>
      <c r="F404" s="476">
        <v>8.58</v>
      </c>
      <c r="G404" s="462">
        <f t="shared" si="43"/>
        <v>9.6953999999999994</v>
      </c>
    </row>
    <row r="405" spans="1:10" s="370" customFormat="1" ht="30">
      <c r="A405" s="458">
        <v>110763</v>
      </c>
      <c r="B405" s="474" t="s">
        <v>682</v>
      </c>
      <c r="C405" s="433" t="s">
        <v>344</v>
      </c>
      <c r="D405" s="460" t="s">
        <v>559</v>
      </c>
      <c r="E405" s="475">
        <v>1.1299999999999999</v>
      </c>
      <c r="F405" s="476">
        <v>34.81</v>
      </c>
      <c r="G405" s="462">
        <f t="shared" si="43"/>
        <v>39.335299999999997</v>
      </c>
    </row>
    <row r="406" spans="1:10" s="370" customFormat="1">
      <c r="A406" s="458">
        <v>130113</v>
      </c>
      <c r="B406" s="474" t="s">
        <v>390</v>
      </c>
      <c r="C406" s="433" t="s">
        <v>344</v>
      </c>
      <c r="D406" s="460" t="s">
        <v>559</v>
      </c>
      <c r="E406" s="475">
        <v>0.16</v>
      </c>
      <c r="F406" s="476">
        <v>38.130000000000003</v>
      </c>
      <c r="G406" s="462">
        <f t="shared" si="43"/>
        <v>6.1008000000000004</v>
      </c>
    </row>
    <row r="407" spans="1:10" s="370" customFormat="1" ht="60">
      <c r="A407" s="746"/>
      <c r="B407" s="747"/>
      <c r="C407" s="747"/>
      <c r="D407" s="747"/>
      <c r="E407" s="748"/>
      <c r="F407" s="518" t="s">
        <v>836</v>
      </c>
      <c r="G407" s="446">
        <f>SUM(G400:G406)</f>
        <v>223.0401</v>
      </c>
      <c r="I407" s="138"/>
      <c r="J407" s="431"/>
    </row>
    <row r="408" spans="1:10" s="370" customFormat="1" ht="45">
      <c r="A408" s="749"/>
      <c r="B408" s="750"/>
      <c r="C408" s="750"/>
      <c r="D408" s="750"/>
      <c r="E408" s="751"/>
      <c r="F408" s="517" t="s">
        <v>349</v>
      </c>
      <c r="G408" s="452">
        <f>SUM(G407)</f>
        <v>223.0401</v>
      </c>
    </row>
    <row r="409" spans="1:10" s="370" customFormat="1" ht="18.75" customHeight="1">
      <c r="A409" s="752" t="s">
        <v>683</v>
      </c>
      <c r="B409" s="753"/>
      <c r="C409" s="753"/>
      <c r="D409" s="753"/>
      <c r="E409" s="753"/>
      <c r="F409" s="753"/>
      <c r="G409" s="754"/>
    </row>
    <row r="410" spans="1:10" s="370" customFormat="1" ht="18" customHeight="1">
      <c r="A410" s="744" t="s">
        <v>340</v>
      </c>
      <c r="B410" s="745"/>
      <c r="C410" s="366" t="s">
        <v>341</v>
      </c>
      <c r="D410" s="366" t="s">
        <v>7</v>
      </c>
      <c r="E410" s="366" t="s">
        <v>342</v>
      </c>
      <c r="F410" s="366" t="s">
        <v>343</v>
      </c>
      <c r="G410" s="439" t="s">
        <v>12</v>
      </c>
    </row>
    <row r="411" spans="1:10" s="370" customFormat="1" ht="27" customHeight="1">
      <c r="A411" s="458">
        <v>30010</v>
      </c>
      <c r="B411" s="474" t="s">
        <v>359</v>
      </c>
      <c r="C411" s="433" t="s">
        <v>344</v>
      </c>
      <c r="D411" s="460" t="s">
        <v>430</v>
      </c>
      <c r="E411" s="475">
        <v>0.75</v>
      </c>
      <c r="F411" s="476">
        <v>41.34</v>
      </c>
      <c r="G411" s="462">
        <f>F411*E411</f>
        <v>31.005000000000003</v>
      </c>
    </row>
    <row r="412" spans="1:10" s="370" customFormat="1" ht="26.25" customHeight="1">
      <c r="A412" s="458">
        <v>40257</v>
      </c>
      <c r="B412" s="474" t="s">
        <v>387</v>
      </c>
      <c r="C412" s="433" t="s">
        <v>344</v>
      </c>
      <c r="D412" s="460" t="s">
        <v>430</v>
      </c>
      <c r="E412" s="475">
        <v>4.1000000000000002E-2</v>
      </c>
      <c r="F412" s="476">
        <v>483.74</v>
      </c>
      <c r="G412" s="462">
        <f t="shared" ref="G412:G417" si="44">F412*E412</f>
        <v>19.83334</v>
      </c>
    </row>
    <row r="413" spans="1:10" s="370" customFormat="1" ht="30">
      <c r="A413" s="458">
        <v>50681</v>
      </c>
      <c r="B413" s="474" t="s">
        <v>388</v>
      </c>
      <c r="C413" s="433" t="s">
        <v>344</v>
      </c>
      <c r="D413" s="460" t="s">
        <v>430</v>
      </c>
      <c r="E413" s="475">
        <v>5.7000000000000002E-2</v>
      </c>
      <c r="F413" s="478">
        <v>2168.15</v>
      </c>
      <c r="G413" s="462">
        <f t="shared" si="44"/>
        <v>123.58455000000001</v>
      </c>
    </row>
    <row r="414" spans="1:10" s="370" customFormat="1" ht="30.75" customHeight="1">
      <c r="A414" s="458">
        <v>60045</v>
      </c>
      <c r="B414" s="474" t="s">
        <v>389</v>
      </c>
      <c r="C414" s="433" t="s">
        <v>344</v>
      </c>
      <c r="D414" s="460" t="s">
        <v>559</v>
      </c>
      <c r="E414" s="475">
        <v>2.4</v>
      </c>
      <c r="F414" s="476">
        <v>63.36</v>
      </c>
      <c r="G414" s="462">
        <f t="shared" si="44"/>
        <v>152.06399999999999</v>
      </c>
    </row>
    <row r="415" spans="1:10" s="370" customFormat="1" ht="30">
      <c r="A415" s="458">
        <v>110143</v>
      </c>
      <c r="B415" s="474" t="s">
        <v>160</v>
      </c>
      <c r="C415" s="433" t="s">
        <v>344</v>
      </c>
      <c r="D415" s="460" t="s">
        <v>559</v>
      </c>
      <c r="E415" s="475">
        <v>2.37</v>
      </c>
      <c r="F415" s="476">
        <v>8.58</v>
      </c>
      <c r="G415" s="462">
        <f t="shared" si="44"/>
        <v>20.334600000000002</v>
      </c>
    </row>
    <row r="416" spans="1:10" s="370" customFormat="1" ht="30">
      <c r="A416" s="458">
        <v>110763</v>
      </c>
      <c r="B416" s="474" t="s">
        <v>161</v>
      </c>
      <c r="C416" s="433" t="s">
        <v>344</v>
      </c>
      <c r="D416" s="460" t="s">
        <v>559</v>
      </c>
      <c r="E416" s="475">
        <v>2.37</v>
      </c>
      <c r="F416" s="476">
        <v>34.81</v>
      </c>
      <c r="G416" s="462">
        <f t="shared" si="44"/>
        <v>82.499700000000004</v>
      </c>
    </row>
    <row r="417" spans="1:9" s="370" customFormat="1" ht="18" customHeight="1">
      <c r="A417" s="458">
        <v>130113</v>
      </c>
      <c r="B417" s="474" t="s">
        <v>390</v>
      </c>
      <c r="C417" s="573" t="s">
        <v>344</v>
      </c>
      <c r="D417" s="460" t="s">
        <v>559</v>
      </c>
      <c r="E417" s="475">
        <v>0.36</v>
      </c>
      <c r="F417" s="476">
        <v>38.130000000000003</v>
      </c>
      <c r="G417" s="591">
        <f t="shared" si="44"/>
        <v>13.726800000000001</v>
      </c>
    </row>
    <row r="418" spans="1:9" s="370" customFormat="1" ht="60">
      <c r="A418" s="771"/>
      <c r="B418" s="772"/>
      <c r="C418" s="772"/>
      <c r="D418" s="772"/>
      <c r="E418" s="773"/>
      <c r="F418" s="516" t="s">
        <v>851</v>
      </c>
      <c r="G418" s="448">
        <f>SUM(G411:G417)</f>
        <v>443.04799000000008</v>
      </c>
      <c r="I418" s="138"/>
    </row>
    <row r="419" spans="1:9" s="370" customFormat="1" ht="45.75" thickBot="1">
      <c r="A419" s="774"/>
      <c r="B419" s="775"/>
      <c r="C419" s="775"/>
      <c r="D419" s="775"/>
      <c r="E419" s="776"/>
      <c r="F419" s="520" t="s">
        <v>349</v>
      </c>
      <c r="G419" s="490">
        <f>SUM(G418)</f>
        <v>443.04799000000008</v>
      </c>
    </row>
    <row r="420" spans="1:9" s="370" customFormat="1" ht="15.75" thickTop="1">
      <c r="A420" s="741" t="s">
        <v>695</v>
      </c>
      <c r="B420" s="742"/>
      <c r="C420" s="742"/>
      <c r="D420" s="742"/>
      <c r="E420" s="742"/>
      <c r="F420" s="742"/>
      <c r="G420" s="743"/>
    </row>
    <row r="421" spans="1:9" s="370" customFormat="1" ht="18" customHeight="1">
      <c r="A421" s="744" t="s">
        <v>340</v>
      </c>
      <c r="B421" s="745"/>
      <c r="C421" s="366" t="s">
        <v>341</v>
      </c>
      <c r="D421" s="366" t="s">
        <v>7</v>
      </c>
      <c r="E421" s="366" t="s">
        <v>342</v>
      </c>
      <c r="F421" s="366" t="s">
        <v>343</v>
      </c>
      <c r="G421" s="439" t="s">
        <v>12</v>
      </c>
    </row>
    <row r="422" spans="1:9" s="370" customFormat="1" ht="30">
      <c r="A422" s="458" t="s">
        <v>386</v>
      </c>
      <c r="B422" s="474" t="s">
        <v>358</v>
      </c>
      <c r="C422" s="433" t="s">
        <v>344</v>
      </c>
      <c r="D422" s="460" t="s">
        <v>345</v>
      </c>
      <c r="E422" s="475">
        <v>6</v>
      </c>
      <c r="F422" s="476">
        <v>13.78</v>
      </c>
      <c r="G422" s="462">
        <f>F422*E422</f>
        <v>82.679999999999993</v>
      </c>
    </row>
    <row r="423" spans="1:9" s="370" customFormat="1" ht="30" customHeight="1">
      <c r="A423" s="458" t="s">
        <v>653</v>
      </c>
      <c r="B423" s="474" t="s">
        <v>479</v>
      </c>
      <c r="C423" s="433" t="s">
        <v>344</v>
      </c>
      <c r="D423" s="460" t="s">
        <v>345</v>
      </c>
      <c r="E423" s="475">
        <v>6</v>
      </c>
      <c r="F423" s="476">
        <v>17.32</v>
      </c>
      <c r="G423" s="462">
        <f t="shared" ref="G423:G429" si="45">F423*E423</f>
        <v>103.92</v>
      </c>
    </row>
    <row r="424" spans="1:9" s="370" customFormat="1" ht="18" customHeight="1">
      <c r="A424" s="458" t="s">
        <v>668</v>
      </c>
      <c r="B424" s="474" t="s">
        <v>691</v>
      </c>
      <c r="C424" s="433" t="s">
        <v>344</v>
      </c>
      <c r="D424" s="460" t="s">
        <v>356</v>
      </c>
      <c r="E424" s="475">
        <v>3</v>
      </c>
      <c r="F424" s="476">
        <v>0.17</v>
      </c>
      <c r="G424" s="462">
        <f t="shared" si="45"/>
        <v>0.51</v>
      </c>
    </row>
    <row r="425" spans="1:9" s="370" customFormat="1" ht="18" customHeight="1">
      <c r="A425" s="458" t="s">
        <v>684</v>
      </c>
      <c r="B425" s="474" t="s">
        <v>689</v>
      </c>
      <c r="C425" s="433" t="s">
        <v>344</v>
      </c>
      <c r="D425" s="460" t="s">
        <v>356</v>
      </c>
      <c r="E425" s="475">
        <v>5</v>
      </c>
      <c r="F425" s="476">
        <v>213.83</v>
      </c>
      <c r="G425" s="479">
        <f t="shared" si="45"/>
        <v>1069.1500000000001</v>
      </c>
    </row>
    <row r="426" spans="1:9" s="370" customFormat="1" ht="26.25" customHeight="1">
      <c r="A426" s="458" t="s">
        <v>685</v>
      </c>
      <c r="B426" s="474" t="s">
        <v>690</v>
      </c>
      <c r="C426" s="433" t="s">
        <v>344</v>
      </c>
      <c r="D426" s="460" t="s">
        <v>352</v>
      </c>
      <c r="E426" s="475">
        <v>2</v>
      </c>
      <c r="F426" s="476">
        <v>9.19</v>
      </c>
      <c r="G426" s="462">
        <f t="shared" si="45"/>
        <v>18.38</v>
      </c>
    </row>
    <row r="427" spans="1:9" s="370" customFormat="1" ht="31.5" customHeight="1">
      <c r="A427" s="458" t="s">
        <v>686</v>
      </c>
      <c r="B427" s="474" t="s">
        <v>692</v>
      </c>
      <c r="C427" s="433" t="s">
        <v>344</v>
      </c>
      <c r="D427" s="460" t="s">
        <v>352</v>
      </c>
      <c r="E427" s="475">
        <v>4</v>
      </c>
      <c r="F427" s="476">
        <v>25.6</v>
      </c>
      <c r="G427" s="462">
        <f t="shared" si="45"/>
        <v>102.4</v>
      </c>
    </row>
    <row r="428" spans="1:9" s="370" customFormat="1" ht="31.5" customHeight="1">
      <c r="A428" s="458" t="s">
        <v>687</v>
      </c>
      <c r="B428" s="474" t="s">
        <v>693</v>
      </c>
      <c r="C428" s="433" t="s">
        <v>344</v>
      </c>
      <c r="D428" s="460" t="s">
        <v>352</v>
      </c>
      <c r="E428" s="475">
        <v>2</v>
      </c>
      <c r="F428" s="476">
        <v>11.2</v>
      </c>
      <c r="G428" s="462">
        <f t="shared" si="45"/>
        <v>22.4</v>
      </c>
    </row>
    <row r="429" spans="1:9" s="370" customFormat="1" ht="29.25" customHeight="1">
      <c r="A429" s="487" t="s">
        <v>688</v>
      </c>
      <c r="B429" s="382" t="s">
        <v>694</v>
      </c>
      <c r="C429" s="427" t="s">
        <v>344</v>
      </c>
      <c r="D429" s="438" t="s">
        <v>352</v>
      </c>
      <c r="E429" s="383">
        <v>1</v>
      </c>
      <c r="F429" s="478">
        <v>4818.55</v>
      </c>
      <c r="G429" s="479">
        <f t="shared" si="45"/>
        <v>4818.55</v>
      </c>
    </row>
    <row r="430" spans="1:9" s="370" customFormat="1" ht="60">
      <c r="A430" s="771"/>
      <c r="B430" s="772"/>
      <c r="C430" s="772"/>
      <c r="D430" s="772"/>
      <c r="E430" s="773"/>
      <c r="F430" s="518" t="s">
        <v>852</v>
      </c>
      <c r="G430" s="485">
        <f>SUM(G422:G429)</f>
        <v>6217.9900000000007</v>
      </c>
    </row>
    <row r="431" spans="1:9" s="370" customFormat="1" ht="45">
      <c r="A431" s="749"/>
      <c r="B431" s="750"/>
      <c r="C431" s="750"/>
      <c r="D431" s="750"/>
      <c r="E431" s="751"/>
      <c r="F431" s="517" t="s">
        <v>349</v>
      </c>
      <c r="G431" s="480">
        <f>SUM(G430)</f>
        <v>6217.9900000000007</v>
      </c>
    </row>
    <row r="432" spans="1:9" s="370" customFormat="1" ht="30.75" customHeight="1">
      <c r="A432" s="752" t="s">
        <v>705</v>
      </c>
      <c r="B432" s="753"/>
      <c r="C432" s="753"/>
      <c r="D432" s="753"/>
      <c r="E432" s="753"/>
      <c r="F432" s="753"/>
      <c r="G432" s="754"/>
    </row>
    <row r="433" spans="1:7" s="370" customFormat="1" ht="18" customHeight="1">
      <c r="A433" s="744" t="s">
        <v>340</v>
      </c>
      <c r="B433" s="745"/>
      <c r="C433" s="366" t="s">
        <v>341</v>
      </c>
      <c r="D433" s="366" t="s">
        <v>7</v>
      </c>
      <c r="E433" s="366" t="s">
        <v>342</v>
      </c>
      <c r="F433" s="366" t="s">
        <v>343</v>
      </c>
      <c r="G433" s="439" t="s">
        <v>12</v>
      </c>
    </row>
    <row r="434" spans="1:7" s="370" customFormat="1" ht="30" customHeight="1">
      <c r="A434" s="443" t="s">
        <v>500</v>
      </c>
      <c r="B434" s="381" t="s">
        <v>501</v>
      </c>
      <c r="C434" s="433" t="s">
        <v>355</v>
      </c>
      <c r="D434" s="374" t="s">
        <v>347</v>
      </c>
      <c r="E434" s="375" t="s">
        <v>700</v>
      </c>
      <c r="F434" s="375">
        <v>0.73</v>
      </c>
      <c r="G434" s="444">
        <f>F434*E434</f>
        <v>0.36499999999999999</v>
      </c>
    </row>
    <row r="435" spans="1:7" s="370" customFormat="1" ht="45">
      <c r="A435" s="443" t="s">
        <v>696</v>
      </c>
      <c r="B435" s="576" t="s">
        <v>697</v>
      </c>
      <c r="C435" s="573" t="s">
        <v>355</v>
      </c>
      <c r="D435" s="577" t="s">
        <v>356</v>
      </c>
      <c r="E435" s="578" t="s">
        <v>701</v>
      </c>
      <c r="F435" s="578">
        <v>0.83</v>
      </c>
      <c r="G435" s="579">
        <f t="shared" ref="G435:G438" si="46">F435*E435</f>
        <v>1.3860999999999999</v>
      </c>
    </row>
    <row r="436" spans="1:7" s="370" customFormat="1" ht="75">
      <c r="A436" s="525" t="s">
        <v>698</v>
      </c>
      <c r="B436" s="526" t="s">
        <v>699</v>
      </c>
      <c r="C436" s="527" t="s">
        <v>355</v>
      </c>
      <c r="D436" s="528" t="s">
        <v>430</v>
      </c>
      <c r="E436" s="529" t="s">
        <v>702</v>
      </c>
      <c r="F436" s="529">
        <v>561.04999999999995</v>
      </c>
      <c r="G436" s="530">
        <f t="shared" si="46"/>
        <v>24.181254999999997</v>
      </c>
    </row>
    <row r="437" spans="1:7" s="370" customFormat="1" ht="27.75" customHeight="1">
      <c r="A437" s="443" t="s">
        <v>395</v>
      </c>
      <c r="B437" s="381" t="s">
        <v>357</v>
      </c>
      <c r="C437" s="433" t="s">
        <v>355</v>
      </c>
      <c r="D437" s="374" t="s">
        <v>345</v>
      </c>
      <c r="E437" s="375" t="s">
        <v>703</v>
      </c>
      <c r="F437" s="375">
        <v>17.239999999999998</v>
      </c>
      <c r="G437" s="444">
        <f t="shared" si="46"/>
        <v>6.7063599999999992</v>
      </c>
    </row>
    <row r="438" spans="1:7" s="370" customFormat="1" ht="30">
      <c r="A438" s="443" t="s">
        <v>396</v>
      </c>
      <c r="B438" s="381" t="s">
        <v>358</v>
      </c>
      <c r="C438" s="433" t="s">
        <v>355</v>
      </c>
      <c r="D438" s="374" t="s">
        <v>345</v>
      </c>
      <c r="E438" s="375" t="s">
        <v>704</v>
      </c>
      <c r="F438" s="375">
        <v>13.58</v>
      </c>
      <c r="G438" s="444">
        <f t="shared" si="46"/>
        <v>2.6480999999999999</v>
      </c>
    </row>
    <row r="439" spans="1:7" s="370" customFormat="1" ht="45.75" thickBot="1">
      <c r="A439" s="780"/>
      <c r="B439" s="781"/>
      <c r="C439" s="781"/>
      <c r="D439" s="781"/>
      <c r="E439" s="781"/>
      <c r="F439" s="520" t="s">
        <v>349</v>
      </c>
      <c r="G439" s="490">
        <f>SUM(G434:G438)</f>
        <v>35.286814999999997</v>
      </c>
    </row>
    <row r="440" spans="1:7" s="370" customFormat="1" ht="18" customHeight="1" thickTop="1">
      <c r="A440" s="741" t="s">
        <v>706</v>
      </c>
      <c r="B440" s="742"/>
      <c r="C440" s="742"/>
      <c r="D440" s="742"/>
      <c r="E440" s="742"/>
      <c r="F440" s="742"/>
      <c r="G440" s="743"/>
    </row>
    <row r="441" spans="1:7" s="370" customFormat="1" ht="18" customHeight="1">
      <c r="A441" s="744" t="s">
        <v>340</v>
      </c>
      <c r="B441" s="745"/>
      <c r="C441" s="366" t="s">
        <v>341</v>
      </c>
      <c r="D441" s="366" t="s">
        <v>7</v>
      </c>
      <c r="E441" s="366" t="s">
        <v>342</v>
      </c>
      <c r="F441" s="366" t="s">
        <v>343</v>
      </c>
      <c r="G441" s="439" t="s">
        <v>12</v>
      </c>
    </row>
    <row r="442" spans="1:7" s="370" customFormat="1" ht="30">
      <c r="A442" s="458" t="s">
        <v>351</v>
      </c>
      <c r="B442" s="474" t="s">
        <v>357</v>
      </c>
      <c r="C442" s="433" t="s">
        <v>344</v>
      </c>
      <c r="D442" s="460" t="s">
        <v>345</v>
      </c>
      <c r="E442" s="475">
        <v>1.85</v>
      </c>
      <c r="F442" s="476">
        <v>17.350000000000001</v>
      </c>
      <c r="G442" s="462">
        <f>F442*E442</f>
        <v>32.097500000000004</v>
      </c>
    </row>
    <row r="443" spans="1:7" s="370" customFormat="1" ht="30">
      <c r="A443" s="458" t="s">
        <v>346</v>
      </c>
      <c r="B443" s="474" t="s">
        <v>358</v>
      </c>
      <c r="C443" s="433" t="s">
        <v>344</v>
      </c>
      <c r="D443" s="460" t="s">
        <v>345</v>
      </c>
      <c r="E443" s="475">
        <v>1.2</v>
      </c>
      <c r="F443" s="476">
        <v>13.78</v>
      </c>
      <c r="G443" s="462">
        <f t="shared" ref="G443:G445" si="47">F443*E443</f>
        <v>16.535999999999998</v>
      </c>
    </row>
    <row r="444" spans="1:7" s="370" customFormat="1" ht="30">
      <c r="A444" s="458" t="s">
        <v>707</v>
      </c>
      <c r="B444" s="474" t="s">
        <v>708</v>
      </c>
      <c r="C444" s="433" t="s">
        <v>344</v>
      </c>
      <c r="D444" s="460" t="s">
        <v>148</v>
      </c>
      <c r="E444" s="475">
        <v>1</v>
      </c>
      <c r="F444" s="476">
        <v>187.5</v>
      </c>
      <c r="G444" s="462">
        <f t="shared" si="47"/>
        <v>187.5</v>
      </c>
    </row>
    <row r="445" spans="1:7" s="370" customFormat="1" ht="18.75" customHeight="1">
      <c r="A445" s="458">
        <v>110142</v>
      </c>
      <c r="B445" s="474" t="s">
        <v>709</v>
      </c>
      <c r="C445" s="433" t="s">
        <v>344</v>
      </c>
      <c r="D445" s="460" t="s">
        <v>350</v>
      </c>
      <c r="E445" s="475">
        <v>0.05</v>
      </c>
      <c r="F445" s="476">
        <v>312.66000000000003</v>
      </c>
      <c r="G445" s="462">
        <f t="shared" si="47"/>
        <v>15.633000000000003</v>
      </c>
    </row>
    <row r="446" spans="1:7" s="370" customFormat="1" ht="60">
      <c r="A446" s="746"/>
      <c r="B446" s="747"/>
      <c r="C446" s="747"/>
      <c r="D446" s="747"/>
      <c r="E446" s="748"/>
      <c r="F446" s="518" t="s">
        <v>840</v>
      </c>
      <c r="G446" s="446">
        <f>SUM(G442:G445)</f>
        <v>251.76650000000001</v>
      </c>
    </row>
    <row r="447" spans="1:7" s="370" customFormat="1" ht="45">
      <c r="A447" s="749"/>
      <c r="B447" s="750"/>
      <c r="C447" s="750"/>
      <c r="D447" s="750"/>
      <c r="E447" s="751"/>
      <c r="F447" s="517" t="s">
        <v>349</v>
      </c>
      <c r="G447" s="452">
        <f>SUM(G446)</f>
        <v>251.76650000000001</v>
      </c>
    </row>
    <row r="448" spans="1:7" s="370" customFormat="1" ht="18" customHeight="1">
      <c r="A448" s="752" t="s">
        <v>710</v>
      </c>
      <c r="B448" s="753"/>
      <c r="C448" s="753"/>
      <c r="D448" s="753"/>
      <c r="E448" s="753"/>
      <c r="F448" s="753"/>
      <c r="G448" s="754"/>
    </row>
    <row r="449" spans="1:7" s="370" customFormat="1" ht="18" customHeight="1">
      <c r="A449" s="744" t="s">
        <v>340</v>
      </c>
      <c r="B449" s="745"/>
      <c r="C449" s="366" t="s">
        <v>341</v>
      </c>
      <c r="D449" s="366" t="s">
        <v>7</v>
      </c>
      <c r="E449" s="366" t="s">
        <v>342</v>
      </c>
      <c r="F449" s="366" t="s">
        <v>343</v>
      </c>
      <c r="G449" s="439" t="s">
        <v>12</v>
      </c>
    </row>
    <row r="450" spans="1:7" s="370" customFormat="1" ht="18" customHeight="1">
      <c r="A450" s="443" t="s">
        <v>413</v>
      </c>
      <c r="B450" s="488" t="s">
        <v>414</v>
      </c>
      <c r="C450" s="433" t="s">
        <v>355</v>
      </c>
      <c r="D450" s="374" t="s">
        <v>354</v>
      </c>
      <c r="E450" s="375" t="s">
        <v>713</v>
      </c>
      <c r="F450" s="426">
        <v>21</v>
      </c>
      <c r="G450" s="444">
        <f>F450*E450</f>
        <v>4.2</v>
      </c>
    </row>
    <row r="451" spans="1:7" s="370" customFormat="1" ht="30">
      <c r="A451" s="443" t="s">
        <v>711</v>
      </c>
      <c r="B451" s="488" t="s">
        <v>712</v>
      </c>
      <c r="C451" s="433" t="s">
        <v>355</v>
      </c>
      <c r="D451" s="374" t="s">
        <v>345</v>
      </c>
      <c r="E451" s="375" t="s">
        <v>714</v>
      </c>
      <c r="F451" s="375">
        <v>18.37</v>
      </c>
      <c r="G451" s="444">
        <f t="shared" ref="G451:G452" si="48">F451*E451</f>
        <v>6.31928</v>
      </c>
    </row>
    <row r="452" spans="1:7" s="370" customFormat="1" ht="30">
      <c r="A452" s="443" t="s">
        <v>396</v>
      </c>
      <c r="B452" s="488" t="s">
        <v>358</v>
      </c>
      <c r="C452" s="433" t="s">
        <v>355</v>
      </c>
      <c r="D452" s="374" t="s">
        <v>345</v>
      </c>
      <c r="E452" s="375" t="s">
        <v>715</v>
      </c>
      <c r="F452" s="375">
        <v>13.58</v>
      </c>
      <c r="G452" s="444">
        <f t="shared" si="48"/>
        <v>1.1678799999999998</v>
      </c>
    </row>
    <row r="453" spans="1:7" s="370" customFormat="1" ht="45">
      <c r="A453" s="777"/>
      <c r="B453" s="778"/>
      <c r="C453" s="778"/>
      <c r="D453" s="778"/>
      <c r="E453" s="779"/>
      <c r="F453" s="515" t="s">
        <v>349</v>
      </c>
      <c r="G453" s="449">
        <f>SUM(G450:G452)</f>
        <v>11.68716</v>
      </c>
    </row>
    <row r="454" spans="1:7" s="370" customFormat="1" ht="18" customHeight="1">
      <c r="A454" s="741" t="s">
        <v>716</v>
      </c>
      <c r="B454" s="742"/>
      <c r="C454" s="742"/>
      <c r="D454" s="742"/>
      <c r="E454" s="742"/>
      <c r="F454" s="742"/>
      <c r="G454" s="743"/>
    </row>
    <row r="455" spans="1:7" s="370" customFormat="1" ht="18" customHeight="1">
      <c r="A455" s="744" t="s">
        <v>340</v>
      </c>
      <c r="B455" s="745"/>
      <c r="C455" s="366" t="s">
        <v>341</v>
      </c>
      <c r="D455" s="366" t="s">
        <v>7</v>
      </c>
      <c r="E455" s="366" t="s">
        <v>342</v>
      </c>
      <c r="F455" s="366" t="s">
        <v>343</v>
      </c>
      <c r="G455" s="439" t="s">
        <v>12</v>
      </c>
    </row>
    <row r="456" spans="1:7" s="370" customFormat="1" ht="45">
      <c r="A456" s="443" t="s">
        <v>717</v>
      </c>
      <c r="B456" s="381" t="s">
        <v>718</v>
      </c>
      <c r="C456" s="433" t="s">
        <v>355</v>
      </c>
      <c r="D456" s="374" t="s">
        <v>367</v>
      </c>
      <c r="E456" s="375" t="s">
        <v>723</v>
      </c>
      <c r="F456" s="375">
        <v>0.38</v>
      </c>
      <c r="G456" s="441">
        <f>F456*E456</f>
        <v>0.15200000000000002</v>
      </c>
    </row>
    <row r="457" spans="1:7" s="370" customFormat="1" ht="30">
      <c r="A457" s="443" t="s">
        <v>719</v>
      </c>
      <c r="B457" s="381" t="s">
        <v>720</v>
      </c>
      <c r="C457" s="433" t="s">
        <v>355</v>
      </c>
      <c r="D457" s="374" t="s">
        <v>354</v>
      </c>
      <c r="E457" s="375" t="s">
        <v>492</v>
      </c>
      <c r="F457" s="375">
        <v>10.8</v>
      </c>
      <c r="G457" s="441">
        <f t="shared" ref="G457:G460" si="49">F457*E457</f>
        <v>0.43200000000000005</v>
      </c>
    </row>
    <row r="458" spans="1:7" s="370" customFormat="1" ht="30">
      <c r="A458" s="443" t="s">
        <v>721</v>
      </c>
      <c r="B458" s="381" t="s">
        <v>722</v>
      </c>
      <c r="C458" s="433" t="s">
        <v>355</v>
      </c>
      <c r="D458" s="374" t="s">
        <v>354</v>
      </c>
      <c r="E458" s="375" t="s">
        <v>724</v>
      </c>
      <c r="F458" s="375">
        <v>19.600000000000001</v>
      </c>
      <c r="G458" s="441">
        <f t="shared" si="49"/>
        <v>3.1360000000000001</v>
      </c>
    </row>
    <row r="459" spans="1:7" s="370" customFormat="1" ht="30">
      <c r="A459" s="443" t="s">
        <v>711</v>
      </c>
      <c r="B459" s="381" t="s">
        <v>712</v>
      </c>
      <c r="C459" s="433" t="s">
        <v>355</v>
      </c>
      <c r="D459" s="374" t="s">
        <v>345</v>
      </c>
      <c r="E459" s="375" t="s">
        <v>723</v>
      </c>
      <c r="F459" s="375">
        <v>18.37</v>
      </c>
      <c r="G459" s="441">
        <f t="shared" si="49"/>
        <v>7.3480000000000008</v>
      </c>
    </row>
    <row r="460" spans="1:7" s="370" customFormat="1" ht="30">
      <c r="A460" s="443" t="s">
        <v>396</v>
      </c>
      <c r="B460" s="381" t="s">
        <v>358</v>
      </c>
      <c r="C460" s="433" t="s">
        <v>355</v>
      </c>
      <c r="D460" s="374" t="s">
        <v>345</v>
      </c>
      <c r="E460" s="375" t="s">
        <v>713</v>
      </c>
      <c r="F460" s="375">
        <v>13.58</v>
      </c>
      <c r="G460" s="441">
        <f t="shared" si="49"/>
        <v>2.7160000000000002</v>
      </c>
    </row>
    <row r="461" spans="1:7" s="370" customFormat="1" ht="45.75" thickBot="1">
      <c r="A461" s="780"/>
      <c r="B461" s="781"/>
      <c r="C461" s="781"/>
      <c r="D461" s="781"/>
      <c r="E461" s="781"/>
      <c r="F461" s="520" t="s">
        <v>349</v>
      </c>
      <c r="G461" s="490">
        <f>SUM(G456:G460)</f>
        <v>13.784000000000002</v>
      </c>
    </row>
    <row r="462" spans="1:7" s="370" customFormat="1" ht="31.5" customHeight="1" thickTop="1">
      <c r="A462" s="741" t="s">
        <v>725</v>
      </c>
      <c r="B462" s="742"/>
      <c r="C462" s="742"/>
      <c r="D462" s="742"/>
      <c r="E462" s="742"/>
      <c r="F462" s="742"/>
      <c r="G462" s="743"/>
    </row>
    <row r="463" spans="1:7" s="370" customFormat="1" ht="18" customHeight="1">
      <c r="A463" s="744" t="s">
        <v>340</v>
      </c>
      <c r="B463" s="745"/>
      <c r="C463" s="366" t="s">
        <v>341</v>
      </c>
      <c r="D463" s="366" t="s">
        <v>7</v>
      </c>
      <c r="E463" s="366" t="s">
        <v>342</v>
      </c>
      <c r="F463" s="366" t="s">
        <v>343</v>
      </c>
      <c r="G463" s="439" t="s">
        <v>12</v>
      </c>
    </row>
    <row r="464" spans="1:7" s="370" customFormat="1" ht="30">
      <c r="A464" s="443" t="s">
        <v>726</v>
      </c>
      <c r="B464" s="381" t="s">
        <v>727</v>
      </c>
      <c r="C464" s="433" t="s">
        <v>355</v>
      </c>
      <c r="D464" s="374" t="s">
        <v>367</v>
      </c>
      <c r="E464" s="375" t="s">
        <v>730</v>
      </c>
      <c r="F464" s="375">
        <v>1.63</v>
      </c>
      <c r="G464" s="444">
        <f>F464*E464</f>
        <v>0.48899999999999993</v>
      </c>
    </row>
    <row r="465" spans="1:7" s="370" customFormat="1" ht="30">
      <c r="A465" s="443" t="s">
        <v>719</v>
      </c>
      <c r="B465" s="381" t="s">
        <v>720</v>
      </c>
      <c r="C465" s="433" t="s">
        <v>355</v>
      </c>
      <c r="D465" s="374" t="s">
        <v>354</v>
      </c>
      <c r="E465" s="375" t="s">
        <v>674</v>
      </c>
      <c r="F465" s="426">
        <v>10.8</v>
      </c>
      <c r="G465" s="444">
        <f t="shared" ref="G465:G468" si="50">F465*E465</f>
        <v>0.54</v>
      </c>
    </row>
    <row r="466" spans="1:7" s="370" customFormat="1" ht="45">
      <c r="A466" s="443" t="s">
        <v>728</v>
      </c>
      <c r="B466" s="488" t="s">
        <v>729</v>
      </c>
      <c r="C466" s="433" t="s">
        <v>355</v>
      </c>
      <c r="D466" s="374" t="s">
        <v>354</v>
      </c>
      <c r="E466" s="375" t="s">
        <v>731</v>
      </c>
      <c r="F466" s="375">
        <v>20.260000000000002</v>
      </c>
      <c r="G466" s="444">
        <f t="shared" si="50"/>
        <v>2.4312</v>
      </c>
    </row>
    <row r="467" spans="1:7" s="370" customFormat="1" ht="18" customHeight="1">
      <c r="A467" s="443" t="s">
        <v>711</v>
      </c>
      <c r="B467" s="488" t="s">
        <v>712</v>
      </c>
      <c r="C467" s="433" t="s">
        <v>355</v>
      </c>
      <c r="D467" s="374" t="s">
        <v>345</v>
      </c>
      <c r="E467" s="375" t="s">
        <v>732</v>
      </c>
      <c r="F467" s="375">
        <v>18.37</v>
      </c>
      <c r="G467" s="444">
        <f t="shared" si="50"/>
        <v>14.696000000000002</v>
      </c>
    </row>
    <row r="468" spans="1:7" s="370" customFormat="1" ht="18" customHeight="1">
      <c r="A468" s="443" t="s">
        <v>396</v>
      </c>
      <c r="B468" s="488" t="s">
        <v>358</v>
      </c>
      <c r="C468" s="433" t="s">
        <v>355</v>
      </c>
      <c r="D468" s="374" t="s">
        <v>345</v>
      </c>
      <c r="E468" s="375" t="s">
        <v>732</v>
      </c>
      <c r="F468" s="375">
        <v>13.58</v>
      </c>
      <c r="G468" s="444">
        <f t="shared" si="50"/>
        <v>10.864000000000001</v>
      </c>
    </row>
    <row r="469" spans="1:7" s="370" customFormat="1" ht="45">
      <c r="A469" s="759"/>
      <c r="B469" s="760"/>
      <c r="C469" s="760"/>
      <c r="D469" s="760"/>
      <c r="E469" s="760"/>
      <c r="F469" s="517" t="s">
        <v>349</v>
      </c>
      <c r="G469" s="452">
        <f>SUM(G464:G468)</f>
        <v>29.020200000000003</v>
      </c>
    </row>
    <row r="470" spans="1:7" s="370" customFormat="1" ht="30" customHeight="1">
      <c r="A470" s="752" t="s">
        <v>808</v>
      </c>
      <c r="B470" s="753"/>
      <c r="C470" s="753"/>
      <c r="D470" s="753"/>
      <c r="E470" s="753"/>
      <c r="F470" s="753"/>
      <c r="G470" s="754"/>
    </row>
    <row r="471" spans="1:7" s="370" customFormat="1" ht="18" customHeight="1">
      <c r="A471" s="744" t="s">
        <v>340</v>
      </c>
      <c r="B471" s="745"/>
      <c r="C471" s="366" t="s">
        <v>341</v>
      </c>
      <c r="D471" s="366" t="s">
        <v>7</v>
      </c>
      <c r="E471" s="366" t="s">
        <v>342</v>
      </c>
      <c r="F471" s="366" t="s">
        <v>343</v>
      </c>
      <c r="G471" s="439" t="s">
        <v>12</v>
      </c>
    </row>
    <row r="472" spans="1:7" s="370" customFormat="1" ht="30">
      <c r="A472" s="489" t="s">
        <v>733</v>
      </c>
      <c r="B472" s="381" t="s">
        <v>734</v>
      </c>
      <c r="C472" s="433" t="s">
        <v>355</v>
      </c>
      <c r="D472" s="374" t="s">
        <v>347</v>
      </c>
      <c r="E472" s="375" t="s">
        <v>741</v>
      </c>
      <c r="F472" s="375">
        <v>10.53</v>
      </c>
      <c r="G472" s="444">
        <f>F472*E472</f>
        <v>1.3794299999999999</v>
      </c>
    </row>
    <row r="473" spans="1:7" s="370" customFormat="1" ht="30">
      <c r="A473" s="489" t="s">
        <v>735</v>
      </c>
      <c r="B473" s="381" t="s">
        <v>736</v>
      </c>
      <c r="C473" s="433" t="s">
        <v>355</v>
      </c>
      <c r="D473" s="374" t="s">
        <v>347</v>
      </c>
      <c r="E473" s="375" t="s">
        <v>550</v>
      </c>
      <c r="F473" s="375">
        <v>10.98</v>
      </c>
      <c r="G473" s="444">
        <f t="shared" ref="G473:G478" si="51">F473*E473</f>
        <v>5.9292000000000007</v>
      </c>
    </row>
    <row r="474" spans="1:7" s="370" customFormat="1" ht="30">
      <c r="A474" s="489" t="s">
        <v>737</v>
      </c>
      <c r="B474" s="576" t="s">
        <v>738</v>
      </c>
      <c r="C474" s="573" t="s">
        <v>355</v>
      </c>
      <c r="D474" s="577" t="s">
        <v>367</v>
      </c>
      <c r="E474" s="578" t="s">
        <v>742</v>
      </c>
      <c r="F474" s="592">
        <v>32.6</v>
      </c>
      <c r="G474" s="579">
        <f t="shared" si="51"/>
        <v>13.692</v>
      </c>
    </row>
    <row r="475" spans="1:7" s="370" customFormat="1" ht="45">
      <c r="A475" s="570" t="s">
        <v>739</v>
      </c>
      <c r="B475" s="526" t="s">
        <v>740</v>
      </c>
      <c r="C475" s="527" t="s">
        <v>355</v>
      </c>
      <c r="D475" s="528" t="s">
        <v>367</v>
      </c>
      <c r="E475" s="529" t="s">
        <v>724</v>
      </c>
      <c r="F475" s="529">
        <v>30.69</v>
      </c>
      <c r="G475" s="530">
        <f t="shared" si="51"/>
        <v>4.9104000000000001</v>
      </c>
    </row>
    <row r="476" spans="1:7" s="370" customFormat="1" ht="30">
      <c r="A476" s="489" t="s">
        <v>395</v>
      </c>
      <c r="B476" s="381" t="s">
        <v>357</v>
      </c>
      <c r="C476" s="433" t="s">
        <v>355</v>
      </c>
      <c r="D476" s="374" t="s">
        <v>345</v>
      </c>
      <c r="E476" s="375" t="s">
        <v>743</v>
      </c>
      <c r="F476" s="375">
        <v>17.239999999999998</v>
      </c>
      <c r="G476" s="444">
        <f t="shared" si="51"/>
        <v>5.7753999999999994</v>
      </c>
    </row>
    <row r="477" spans="1:7" s="370" customFormat="1" ht="30">
      <c r="A477" s="489" t="s">
        <v>396</v>
      </c>
      <c r="B477" s="381" t="s">
        <v>358</v>
      </c>
      <c r="C477" s="433" t="s">
        <v>355</v>
      </c>
      <c r="D477" s="374" t="s">
        <v>345</v>
      </c>
      <c r="E477" s="375" t="s">
        <v>744</v>
      </c>
      <c r="F477" s="375">
        <v>13.58</v>
      </c>
      <c r="G477" s="444">
        <f t="shared" si="51"/>
        <v>9.1121800000000004</v>
      </c>
    </row>
    <row r="478" spans="1:7" s="370" customFormat="1" ht="75">
      <c r="A478" s="489" t="s">
        <v>548</v>
      </c>
      <c r="B478" s="381" t="s">
        <v>549</v>
      </c>
      <c r="C478" s="433" t="s">
        <v>355</v>
      </c>
      <c r="D478" s="374" t="s">
        <v>430</v>
      </c>
      <c r="E478" s="375" t="s">
        <v>745</v>
      </c>
      <c r="F478" s="375">
        <v>286.77999999999997</v>
      </c>
      <c r="G478" s="444">
        <f t="shared" si="51"/>
        <v>8.2592639999999982</v>
      </c>
    </row>
    <row r="479" spans="1:7" s="370" customFormat="1" ht="45.75" thickBot="1">
      <c r="A479" s="755"/>
      <c r="B479" s="756"/>
      <c r="C479" s="756"/>
      <c r="D479" s="756"/>
      <c r="E479" s="756"/>
      <c r="F479" s="520" t="s">
        <v>349</v>
      </c>
      <c r="G479" s="490">
        <f>SUM(G472:G478)</f>
        <v>49.057873999999998</v>
      </c>
    </row>
    <row r="480" spans="1:7" s="370" customFormat="1" ht="18" customHeight="1" thickTop="1">
      <c r="A480" s="741" t="s">
        <v>807</v>
      </c>
      <c r="B480" s="742"/>
      <c r="C480" s="742"/>
      <c r="D480" s="742"/>
      <c r="E480" s="742"/>
      <c r="F480" s="742"/>
      <c r="G480" s="743"/>
    </row>
    <row r="481" spans="1:7" s="370" customFormat="1" ht="18" customHeight="1">
      <c r="A481" s="744" t="s">
        <v>340</v>
      </c>
      <c r="B481" s="745"/>
      <c r="C481" s="366" t="s">
        <v>341</v>
      </c>
      <c r="D481" s="366" t="s">
        <v>7</v>
      </c>
      <c r="E481" s="366" t="s">
        <v>342</v>
      </c>
      <c r="F481" s="366" t="s">
        <v>343</v>
      </c>
      <c r="G481" s="439" t="s">
        <v>12</v>
      </c>
    </row>
    <row r="482" spans="1:7" s="370" customFormat="1" ht="60">
      <c r="A482" s="443" t="s">
        <v>746</v>
      </c>
      <c r="B482" s="381" t="s">
        <v>747</v>
      </c>
      <c r="C482" s="433" t="s">
        <v>355</v>
      </c>
      <c r="D482" s="374" t="s">
        <v>356</v>
      </c>
      <c r="E482" s="375" t="s">
        <v>405</v>
      </c>
      <c r="F482" s="375">
        <v>28.65</v>
      </c>
      <c r="G482" s="444">
        <f>F482*E482</f>
        <v>114.6</v>
      </c>
    </row>
    <row r="483" spans="1:7" s="370" customFormat="1" ht="30">
      <c r="A483" s="443" t="s">
        <v>748</v>
      </c>
      <c r="B483" s="381" t="s">
        <v>749</v>
      </c>
      <c r="C483" s="433" t="s">
        <v>355</v>
      </c>
      <c r="D483" s="374" t="s">
        <v>345</v>
      </c>
      <c r="E483" s="375" t="s">
        <v>752</v>
      </c>
      <c r="F483" s="375">
        <v>17.14</v>
      </c>
      <c r="G483" s="444">
        <f t="shared" ref="G483:G485" si="52">F483*E483</f>
        <v>58.276000000000003</v>
      </c>
    </row>
    <row r="484" spans="1:7" s="370" customFormat="1" ht="30">
      <c r="A484" s="443" t="s">
        <v>396</v>
      </c>
      <c r="B484" s="381" t="s">
        <v>358</v>
      </c>
      <c r="C484" s="433" t="s">
        <v>355</v>
      </c>
      <c r="D484" s="374" t="s">
        <v>345</v>
      </c>
      <c r="E484" s="375" t="s">
        <v>753</v>
      </c>
      <c r="F484" s="375">
        <v>13.58</v>
      </c>
      <c r="G484" s="444">
        <f t="shared" si="52"/>
        <v>42.097999999999999</v>
      </c>
    </row>
    <row r="485" spans="1:7" s="370" customFormat="1" ht="45">
      <c r="A485" s="443" t="s">
        <v>750</v>
      </c>
      <c r="B485" s="381" t="s">
        <v>751</v>
      </c>
      <c r="C485" s="433" t="s">
        <v>355</v>
      </c>
      <c r="D485" s="374" t="s">
        <v>430</v>
      </c>
      <c r="E485" s="375" t="s">
        <v>754</v>
      </c>
      <c r="F485" s="375">
        <v>449.62</v>
      </c>
      <c r="G485" s="444">
        <f t="shared" si="52"/>
        <v>8.9923999999999999</v>
      </c>
    </row>
    <row r="486" spans="1:7" s="370" customFormat="1" ht="45">
      <c r="A486" s="757"/>
      <c r="B486" s="758"/>
      <c r="C486" s="758"/>
      <c r="D486" s="758"/>
      <c r="E486" s="758"/>
      <c r="F486" s="517" t="s">
        <v>349</v>
      </c>
      <c r="G486" s="452">
        <f>SUM(G482:G485)</f>
        <v>223.96639999999999</v>
      </c>
    </row>
    <row r="487" spans="1:7" ht="18" customHeight="1">
      <c r="A487" s="752" t="s">
        <v>755</v>
      </c>
      <c r="B487" s="753"/>
      <c r="C487" s="753"/>
      <c r="D487" s="753"/>
      <c r="E487" s="753"/>
      <c r="F487" s="753"/>
      <c r="G487" s="754"/>
    </row>
    <row r="488" spans="1:7" ht="18" customHeight="1">
      <c r="A488" s="744" t="s">
        <v>340</v>
      </c>
      <c r="B488" s="745"/>
      <c r="C488" s="366" t="s">
        <v>341</v>
      </c>
      <c r="D488" s="366" t="s">
        <v>7</v>
      </c>
      <c r="E488" s="366" t="s">
        <v>342</v>
      </c>
      <c r="F488" s="366" t="s">
        <v>343</v>
      </c>
      <c r="G488" s="439" t="s">
        <v>12</v>
      </c>
    </row>
    <row r="489" spans="1:7" ht="18" customHeight="1">
      <c r="A489" s="445" t="s">
        <v>346</v>
      </c>
      <c r="B489" s="376" t="s">
        <v>392</v>
      </c>
      <c r="C489" s="433" t="s">
        <v>344</v>
      </c>
      <c r="D489" s="433" t="s">
        <v>345</v>
      </c>
      <c r="E489" s="379">
        <v>0.4</v>
      </c>
      <c r="F489" s="378">
        <v>13.78</v>
      </c>
      <c r="G489" s="446">
        <f>F489*E489</f>
        <v>5.5120000000000005</v>
      </c>
    </row>
    <row r="490" spans="1:7" ht="60">
      <c r="A490" s="757"/>
      <c r="B490" s="758"/>
      <c r="C490" s="758"/>
      <c r="D490" s="758"/>
      <c r="E490" s="758"/>
      <c r="F490" s="518" t="s">
        <v>853</v>
      </c>
      <c r="G490" s="446">
        <f>SUM(G489)</f>
        <v>5.5120000000000005</v>
      </c>
    </row>
    <row r="491" spans="1:7" ht="45.75" thickBot="1">
      <c r="A491" s="755"/>
      <c r="B491" s="756"/>
      <c r="C491" s="756"/>
      <c r="D491" s="756"/>
      <c r="E491" s="756"/>
      <c r="F491" s="520" t="s">
        <v>349</v>
      </c>
      <c r="G491" s="490">
        <f>SUM(G490)</f>
        <v>5.5120000000000005</v>
      </c>
    </row>
    <row r="492" spans="1:7" ht="15.75" thickTop="1"/>
  </sheetData>
  <mergeCells count="186">
    <mergeCell ref="A355:B355"/>
    <mergeCell ref="A361:E362"/>
    <mergeCell ref="A363:G363"/>
    <mergeCell ref="A364:B364"/>
    <mergeCell ref="A370:E371"/>
    <mergeCell ref="A372:G372"/>
    <mergeCell ref="A373:B373"/>
    <mergeCell ref="A378:E379"/>
    <mergeCell ref="A407:E408"/>
    <mergeCell ref="A380:G380"/>
    <mergeCell ref="A381:B381"/>
    <mergeCell ref="A388:E388"/>
    <mergeCell ref="A389:G389"/>
    <mergeCell ref="A390:B390"/>
    <mergeCell ref="A397:E397"/>
    <mergeCell ref="A398:G398"/>
    <mergeCell ref="A399:B399"/>
    <mergeCell ref="A313:E313"/>
    <mergeCell ref="A314:G314"/>
    <mergeCell ref="A315:B315"/>
    <mergeCell ref="A320:E320"/>
    <mergeCell ref="A321:G321"/>
    <mergeCell ref="A322:B322"/>
    <mergeCell ref="A329:E329"/>
    <mergeCell ref="A330:G330"/>
    <mergeCell ref="A354:G354"/>
    <mergeCell ref="A167:G167"/>
    <mergeCell ref="A168:B168"/>
    <mergeCell ref="A175:G175"/>
    <mergeCell ref="A163:G163"/>
    <mergeCell ref="A288:E288"/>
    <mergeCell ref="A289:G289"/>
    <mergeCell ref="A290:B290"/>
    <mergeCell ref="A297:E297"/>
    <mergeCell ref="A298:G298"/>
    <mergeCell ref="A281:B281"/>
    <mergeCell ref="A242:E242"/>
    <mergeCell ref="A220:E221"/>
    <mergeCell ref="A253:E254"/>
    <mergeCell ref="A255:G255"/>
    <mergeCell ref="A256:B256"/>
    <mergeCell ref="A260:E261"/>
    <mergeCell ref="A262:G262"/>
    <mergeCell ref="A263:B263"/>
    <mergeCell ref="A247:E247"/>
    <mergeCell ref="A213:E214"/>
    <mergeCell ref="A194:B194"/>
    <mergeCell ref="A201:G201"/>
    <mergeCell ref="A126:B126"/>
    <mergeCell ref="A152:B152"/>
    <mergeCell ref="A157:G157"/>
    <mergeCell ref="A158:B158"/>
    <mergeCell ref="A143:E143"/>
    <mergeCell ref="A144:G144"/>
    <mergeCell ref="A145:B145"/>
    <mergeCell ref="A151:G151"/>
    <mergeCell ref="A166:E166"/>
    <mergeCell ref="A164:B164"/>
    <mergeCell ref="A41:E42"/>
    <mergeCell ref="A46:E46"/>
    <mergeCell ref="A54:E54"/>
    <mergeCell ref="A60:E60"/>
    <mergeCell ref="A7:C7"/>
    <mergeCell ref="A16:G16"/>
    <mergeCell ref="A17:B17"/>
    <mergeCell ref="A30:G30"/>
    <mergeCell ref="A31:B31"/>
    <mergeCell ref="A11:B11"/>
    <mergeCell ref="A10:G10"/>
    <mergeCell ref="A15:E15"/>
    <mergeCell ref="A29:E29"/>
    <mergeCell ref="A55:G55"/>
    <mergeCell ref="A56:B56"/>
    <mergeCell ref="A9:G9"/>
    <mergeCell ref="D7:F7"/>
    <mergeCell ref="A8:G8"/>
    <mergeCell ref="A68:E68"/>
    <mergeCell ref="A89:E90"/>
    <mergeCell ref="A61:G61"/>
    <mergeCell ref="A62:B62"/>
    <mergeCell ref="A43:G43"/>
    <mergeCell ref="A44:B44"/>
    <mergeCell ref="A47:G47"/>
    <mergeCell ref="A48:B48"/>
    <mergeCell ref="A83:E83"/>
    <mergeCell ref="A84:G84"/>
    <mergeCell ref="A85:B85"/>
    <mergeCell ref="A98:E98"/>
    <mergeCell ref="A99:G99"/>
    <mergeCell ref="A100:B100"/>
    <mergeCell ref="A106:G106"/>
    <mergeCell ref="A107:B107"/>
    <mergeCell ref="A105:E105"/>
    <mergeCell ref="A91:G91"/>
    <mergeCell ref="A92:B92"/>
    <mergeCell ref="A69:G69"/>
    <mergeCell ref="A70:B70"/>
    <mergeCell ref="A74:E75"/>
    <mergeCell ref="A76:G76"/>
    <mergeCell ref="A77:B77"/>
    <mergeCell ref="A113:G113"/>
    <mergeCell ref="A114:B114"/>
    <mergeCell ref="A119:E119"/>
    <mergeCell ref="A124:E124"/>
    <mergeCell ref="A135:E136"/>
    <mergeCell ref="A149:E150"/>
    <mergeCell ref="A174:E174"/>
    <mergeCell ref="A202:B202"/>
    <mergeCell ref="A176:B176"/>
    <mergeCell ref="A185:G185"/>
    <mergeCell ref="A186:B186"/>
    <mergeCell ref="A191:E192"/>
    <mergeCell ref="A162:E162"/>
    <mergeCell ref="A184:E184"/>
    <mergeCell ref="A199:E200"/>
    <mergeCell ref="A129:E129"/>
    <mergeCell ref="A130:G130"/>
    <mergeCell ref="A131:B131"/>
    <mergeCell ref="A137:G137"/>
    <mergeCell ref="A138:B138"/>
    <mergeCell ref="A120:G120"/>
    <mergeCell ref="A121:B121"/>
    <mergeCell ref="A125:G125"/>
    <mergeCell ref="A193:G193"/>
    <mergeCell ref="A488:B488"/>
    <mergeCell ref="A430:E431"/>
    <mergeCell ref="A432:G432"/>
    <mergeCell ref="A433:B433"/>
    <mergeCell ref="A439:E439"/>
    <mergeCell ref="A270:E270"/>
    <mergeCell ref="A271:G271"/>
    <mergeCell ref="A272:B272"/>
    <mergeCell ref="A279:E279"/>
    <mergeCell ref="A280:G280"/>
    <mergeCell ref="A299:B299"/>
    <mergeCell ref="A304:E304"/>
    <mergeCell ref="A305:G305"/>
    <mergeCell ref="A331:B331"/>
    <mergeCell ref="A338:E338"/>
    <mergeCell ref="A339:G339"/>
    <mergeCell ref="A340:B340"/>
    <mergeCell ref="A344:E344"/>
    <mergeCell ref="A345:G345"/>
    <mergeCell ref="A346:B346"/>
    <mergeCell ref="A352:E353"/>
    <mergeCell ref="A306:B306"/>
    <mergeCell ref="A455:B455"/>
    <mergeCell ref="A461:E461"/>
    <mergeCell ref="A490:E491"/>
    <mergeCell ref="A1:G6"/>
    <mergeCell ref="A248:G248"/>
    <mergeCell ref="A249:B249"/>
    <mergeCell ref="A487:G487"/>
    <mergeCell ref="A231:G231"/>
    <mergeCell ref="A232:B232"/>
    <mergeCell ref="A243:G243"/>
    <mergeCell ref="A244:B244"/>
    <mergeCell ref="A216:B216"/>
    <mergeCell ref="A222:G222"/>
    <mergeCell ref="A223:B223"/>
    <mergeCell ref="A229:E230"/>
    <mergeCell ref="A206:E207"/>
    <mergeCell ref="A208:G208"/>
    <mergeCell ref="A209:B209"/>
    <mergeCell ref="A215:G215"/>
    <mergeCell ref="A409:G409"/>
    <mergeCell ref="A410:B410"/>
    <mergeCell ref="A418:E419"/>
    <mergeCell ref="A420:G420"/>
    <mergeCell ref="A421:B421"/>
    <mergeCell ref="A453:E453"/>
    <mergeCell ref="A454:G454"/>
    <mergeCell ref="A440:G440"/>
    <mergeCell ref="A441:B441"/>
    <mergeCell ref="A446:E447"/>
    <mergeCell ref="A448:G448"/>
    <mergeCell ref="A449:B449"/>
    <mergeCell ref="A479:E479"/>
    <mergeCell ref="A480:G480"/>
    <mergeCell ref="A481:B481"/>
    <mergeCell ref="A486:E486"/>
    <mergeCell ref="A462:G462"/>
    <mergeCell ref="A463:B463"/>
    <mergeCell ref="A469:E469"/>
    <mergeCell ref="A470:G470"/>
    <mergeCell ref="A471:B471"/>
  </mergeCells>
  <pageMargins left="0.70866141732283472" right="0.11811023622047245" top="0.19685039370078741" bottom="0.19685039370078741" header="0.31496062992125984" footer="0.31496062992125984"/>
  <pageSetup paperSize="9" scale="88" orientation="portrait" r:id="rId1"/>
  <rowBreaks count="28" manualBreakCount="28">
    <brk id="24" max="6" man="1"/>
    <brk id="42" max="6" man="1"/>
    <brk id="60" max="6" man="1"/>
    <brk id="75" max="6" man="1"/>
    <brk id="90" max="6" man="1"/>
    <brk id="110" max="6" man="1"/>
    <brk id="124" max="6" man="1"/>
    <brk id="143" max="6" man="1"/>
    <brk id="162" max="6" man="1"/>
    <brk id="179" max="6" man="1"/>
    <brk id="192" max="6" man="1"/>
    <brk id="212" max="6" man="1"/>
    <brk id="230" max="6" man="1"/>
    <brk id="240" max="6" man="1"/>
    <brk id="259" max="6" man="1"/>
    <brk id="270" max="6" man="1"/>
    <brk id="288" max="6" man="1"/>
    <brk id="310" max="6" man="1"/>
    <brk id="329" max="6" man="1"/>
    <brk id="344" max="6" man="1"/>
    <brk id="362" max="6" man="1"/>
    <brk id="379" max="6" man="1"/>
    <brk id="397" max="6" man="1"/>
    <brk id="419" max="6" man="1"/>
    <brk id="439" max="6" man="1"/>
    <brk id="461" max="6" man="1"/>
    <brk id="479" max="6" man="1"/>
    <brk id="509" max="6" man="1"/>
  </rowBreaks>
  <ignoredErrors>
    <ignoredError sqref="E293:E296 E291:E292 A291:A296 A300:A303 E300:E303 E307 E312 A307:A312 A12:A14 E12:E13 A18:A28 E18:E28 A45 A49:A53 E49:E53 A57:A59 E57:E59 A63:A67 E63:E67 A108:A111 E108:E111 A127:A128 E127:E128 A169:A171 E169:E173 A177:A183 E177:E183 F182 A233:A241 E233:E241 A245:A246 E245:E246 A264:A269 E264:E269 A273:A278 E273:E278 A282:A287 E282:E287 A316:A319 E316:E319 A323:A328 E323:E328 A332:A337 E332:E337 E341:E343 A341:A343 A382:A387 E382:E387 A391:A396 E391:E396 A434:A438 E434:E438 A450:A452 E450:E452 A456:A460 E456:E460 A464:A468 E464:E468 A472:A478 E472:E478 A482:A485 E482:E485 F57:F59 F63 E78:E82 A78:A82 E93:E97 A93:A97 E102 A115:A118 F116 A122:A123 E122:E123 A139:A142 E139:E142 E153:E155 A153:A155 E159:E161 A159:A161 E308 E309 E310 E311 F22 A103:A104 F49" numberStoredAsText="1"/>
    <ignoredError sqref="G74"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209"/>
  <sheetViews>
    <sheetView view="pageBreakPreview" topLeftCell="A192" zoomScale="85" zoomScaleNormal="100" zoomScaleSheetLayoutView="85" workbookViewId="0">
      <selection activeCell="J8" sqref="J8"/>
    </sheetView>
  </sheetViews>
  <sheetFormatPr defaultRowHeight="15"/>
  <cols>
    <col min="1" max="1" width="8.140625" customWidth="1"/>
    <col min="2" max="2" width="42.5703125" customWidth="1"/>
    <col min="3" max="3" width="9.5703125" customWidth="1"/>
    <col min="4" max="4" width="13.140625" customWidth="1"/>
    <col min="5" max="5" width="12.85546875" customWidth="1"/>
    <col min="6" max="10" width="12.7109375" customWidth="1"/>
    <col min="11" max="11" width="24.42578125" customWidth="1"/>
    <col min="12" max="12" width="15" customWidth="1"/>
    <col min="257" max="257" width="7.28515625" customWidth="1"/>
    <col min="258" max="258" width="36.28515625" customWidth="1"/>
    <col min="259" max="259" width="9.5703125" customWidth="1"/>
    <col min="260" max="260" width="13.140625" customWidth="1"/>
    <col min="261" max="261" width="13.7109375" customWidth="1"/>
    <col min="262" max="262" width="14.5703125" customWidth="1"/>
    <col min="263" max="264" width="14" customWidth="1"/>
    <col min="265" max="265" width="12.28515625" customWidth="1"/>
    <col min="266" max="266" width="13.7109375" customWidth="1"/>
    <col min="267" max="267" width="24.42578125" customWidth="1"/>
    <col min="268" max="268" width="15" customWidth="1"/>
    <col min="513" max="513" width="7.28515625" customWidth="1"/>
    <col min="514" max="514" width="36.28515625" customWidth="1"/>
    <col min="515" max="515" width="9.5703125" customWidth="1"/>
    <col min="516" max="516" width="13.140625" customWidth="1"/>
    <col min="517" max="517" width="13.7109375" customWidth="1"/>
    <col min="518" max="518" width="14.5703125" customWidth="1"/>
    <col min="519" max="520" width="14" customWidth="1"/>
    <col min="521" max="521" width="12.28515625" customWidth="1"/>
    <col min="522" max="522" width="13.7109375" customWidth="1"/>
    <col min="523" max="523" width="24.42578125" customWidth="1"/>
    <col min="524" max="524" width="15" customWidth="1"/>
    <col min="769" max="769" width="7.28515625" customWidth="1"/>
    <col min="770" max="770" width="36.28515625" customWidth="1"/>
    <col min="771" max="771" width="9.5703125" customWidth="1"/>
    <col min="772" max="772" width="13.140625" customWidth="1"/>
    <col min="773" max="773" width="13.7109375" customWidth="1"/>
    <col min="774" max="774" width="14.5703125" customWidth="1"/>
    <col min="775" max="776" width="14" customWidth="1"/>
    <col min="777" max="777" width="12.28515625" customWidth="1"/>
    <col min="778" max="778" width="13.7109375" customWidth="1"/>
    <col min="779" max="779" width="24.42578125" customWidth="1"/>
    <col min="780" max="780" width="15" customWidth="1"/>
    <col min="1025" max="1025" width="7.28515625" customWidth="1"/>
    <col min="1026" max="1026" width="36.28515625" customWidth="1"/>
    <col min="1027" max="1027" width="9.5703125" customWidth="1"/>
    <col min="1028" max="1028" width="13.140625" customWidth="1"/>
    <col min="1029" max="1029" width="13.7109375" customWidth="1"/>
    <col min="1030" max="1030" width="14.5703125" customWidth="1"/>
    <col min="1031" max="1032" width="14" customWidth="1"/>
    <col min="1033" max="1033" width="12.28515625" customWidth="1"/>
    <col min="1034" max="1034" width="13.7109375" customWidth="1"/>
    <col min="1035" max="1035" width="24.42578125" customWidth="1"/>
    <col min="1036" max="1036" width="15" customWidth="1"/>
    <col min="1281" max="1281" width="7.28515625" customWidth="1"/>
    <col min="1282" max="1282" width="36.28515625" customWidth="1"/>
    <col min="1283" max="1283" width="9.5703125" customWidth="1"/>
    <col min="1284" max="1284" width="13.140625" customWidth="1"/>
    <col min="1285" max="1285" width="13.7109375" customWidth="1"/>
    <col min="1286" max="1286" width="14.5703125" customWidth="1"/>
    <col min="1287" max="1288" width="14" customWidth="1"/>
    <col min="1289" max="1289" width="12.28515625" customWidth="1"/>
    <col min="1290" max="1290" width="13.7109375" customWidth="1"/>
    <col min="1291" max="1291" width="24.42578125" customWidth="1"/>
    <col min="1292" max="1292" width="15" customWidth="1"/>
    <col min="1537" max="1537" width="7.28515625" customWidth="1"/>
    <col min="1538" max="1538" width="36.28515625" customWidth="1"/>
    <col min="1539" max="1539" width="9.5703125" customWidth="1"/>
    <col min="1540" max="1540" width="13.140625" customWidth="1"/>
    <col min="1541" max="1541" width="13.7109375" customWidth="1"/>
    <col min="1542" max="1542" width="14.5703125" customWidth="1"/>
    <col min="1543" max="1544" width="14" customWidth="1"/>
    <col min="1545" max="1545" width="12.28515625" customWidth="1"/>
    <col min="1546" max="1546" width="13.7109375" customWidth="1"/>
    <col min="1547" max="1547" width="24.42578125" customWidth="1"/>
    <col min="1548" max="1548" width="15" customWidth="1"/>
    <col min="1793" max="1793" width="7.28515625" customWidth="1"/>
    <col min="1794" max="1794" width="36.28515625" customWidth="1"/>
    <col min="1795" max="1795" width="9.5703125" customWidth="1"/>
    <col min="1796" max="1796" width="13.140625" customWidth="1"/>
    <col min="1797" max="1797" width="13.7109375" customWidth="1"/>
    <col min="1798" max="1798" width="14.5703125" customWidth="1"/>
    <col min="1799" max="1800" width="14" customWidth="1"/>
    <col min="1801" max="1801" width="12.28515625" customWidth="1"/>
    <col min="1802" max="1802" width="13.7109375" customWidth="1"/>
    <col min="1803" max="1803" width="24.42578125" customWidth="1"/>
    <col min="1804" max="1804" width="15" customWidth="1"/>
    <col min="2049" max="2049" width="7.28515625" customWidth="1"/>
    <col min="2050" max="2050" width="36.28515625" customWidth="1"/>
    <col min="2051" max="2051" width="9.5703125" customWidth="1"/>
    <col min="2052" max="2052" width="13.140625" customWidth="1"/>
    <col min="2053" max="2053" width="13.7109375" customWidth="1"/>
    <col min="2054" max="2054" width="14.5703125" customWidth="1"/>
    <col min="2055" max="2056" width="14" customWidth="1"/>
    <col min="2057" max="2057" width="12.28515625" customWidth="1"/>
    <col min="2058" max="2058" width="13.7109375" customWidth="1"/>
    <col min="2059" max="2059" width="24.42578125" customWidth="1"/>
    <col min="2060" max="2060" width="15" customWidth="1"/>
    <col min="2305" max="2305" width="7.28515625" customWidth="1"/>
    <col min="2306" max="2306" width="36.28515625" customWidth="1"/>
    <col min="2307" max="2307" width="9.5703125" customWidth="1"/>
    <col min="2308" max="2308" width="13.140625" customWidth="1"/>
    <col min="2309" max="2309" width="13.7109375" customWidth="1"/>
    <col min="2310" max="2310" width="14.5703125" customWidth="1"/>
    <col min="2311" max="2312" width="14" customWidth="1"/>
    <col min="2313" max="2313" width="12.28515625" customWidth="1"/>
    <col min="2314" max="2314" width="13.7109375" customWidth="1"/>
    <col min="2315" max="2315" width="24.42578125" customWidth="1"/>
    <col min="2316" max="2316" width="15" customWidth="1"/>
    <col min="2561" max="2561" width="7.28515625" customWidth="1"/>
    <col min="2562" max="2562" width="36.28515625" customWidth="1"/>
    <col min="2563" max="2563" width="9.5703125" customWidth="1"/>
    <col min="2564" max="2564" width="13.140625" customWidth="1"/>
    <col min="2565" max="2565" width="13.7109375" customWidth="1"/>
    <col min="2566" max="2566" width="14.5703125" customWidth="1"/>
    <col min="2567" max="2568" width="14" customWidth="1"/>
    <col min="2569" max="2569" width="12.28515625" customWidth="1"/>
    <col min="2570" max="2570" width="13.7109375" customWidth="1"/>
    <col min="2571" max="2571" width="24.42578125" customWidth="1"/>
    <col min="2572" max="2572" width="15" customWidth="1"/>
    <col min="2817" max="2817" width="7.28515625" customWidth="1"/>
    <col min="2818" max="2818" width="36.28515625" customWidth="1"/>
    <col min="2819" max="2819" width="9.5703125" customWidth="1"/>
    <col min="2820" max="2820" width="13.140625" customWidth="1"/>
    <col min="2821" max="2821" width="13.7109375" customWidth="1"/>
    <col min="2822" max="2822" width="14.5703125" customWidth="1"/>
    <col min="2823" max="2824" width="14" customWidth="1"/>
    <col min="2825" max="2825" width="12.28515625" customWidth="1"/>
    <col min="2826" max="2826" width="13.7109375" customWidth="1"/>
    <col min="2827" max="2827" width="24.42578125" customWidth="1"/>
    <col min="2828" max="2828" width="15" customWidth="1"/>
    <col min="3073" max="3073" width="7.28515625" customWidth="1"/>
    <col min="3074" max="3074" width="36.28515625" customWidth="1"/>
    <col min="3075" max="3075" width="9.5703125" customWidth="1"/>
    <col min="3076" max="3076" width="13.140625" customWidth="1"/>
    <col min="3077" max="3077" width="13.7109375" customWidth="1"/>
    <col min="3078" max="3078" width="14.5703125" customWidth="1"/>
    <col min="3079" max="3080" width="14" customWidth="1"/>
    <col min="3081" max="3081" width="12.28515625" customWidth="1"/>
    <col min="3082" max="3082" width="13.7109375" customWidth="1"/>
    <col min="3083" max="3083" width="24.42578125" customWidth="1"/>
    <col min="3084" max="3084" width="15" customWidth="1"/>
    <col min="3329" max="3329" width="7.28515625" customWidth="1"/>
    <col min="3330" max="3330" width="36.28515625" customWidth="1"/>
    <col min="3331" max="3331" width="9.5703125" customWidth="1"/>
    <col min="3332" max="3332" width="13.140625" customWidth="1"/>
    <col min="3333" max="3333" width="13.7109375" customWidth="1"/>
    <col min="3334" max="3334" width="14.5703125" customWidth="1"/>
    <col min="3335" max="3336" width="14" customWidth="1"/>
    <col min="3337" max="3337" width="12.28515625" customWidth="1"/>
    <col min="3338" max="3338" width="13.7109375" customWidth="1"/>
    <col min="3339" max="3339" width="24.42578125" customWidth="1"/>
    <col min="3340" max="3340" width="15" customWidth="1"/>
    <col min="3585" max="3585" width="7.28515625" customWidth="1"/>
    <col min="3586" max="3586" width="36.28515625" customWidth="1"/>
    <col min="3587" max="3587" width="9.5703125" customWidth="1"/>
    <col min="3588" max="3588" width="13.140625" customWidth="1"/>
    <col min="3589" max="3589" width="13.7109375" customWidth="1"/>
    <col min="3590" max="3590" width="14.5703125" customWidth="1"/>
    <col min="3591" max="3592" width="14" customWidth="1"/>
    <col min="3593" max="3593" width="12.28515625" customWidth="1"/>
    <col min="3594" max="3594" width="13.7109375" customWidth="1"/>
    <col min="3595" max="3595" width="24.42578125" customWidth="1"/>
    <col min="3596" max="3596" width="15" customWidth="1"/>
    <col min="3841" max="3841" width="7.28515625" customWidth="1"/>
    <col min="3842" max="3842" width="36.28515625" customWidth="1"/>
    <col min="3843" max="3843" width="9.5703125" customWidth="1"/>
    <col min="3844" max="3844" width="13.140625" customWidth="1"/>
    <col min="3845" max="3845" width="13.7109375" customWidth="1"/>
    <col min="3846" max="3846" width="14.5703125" customWidth="1"/>
    <col min="3847" max="3848" width="14" customWidth="1"/>
    <col min="3849" max="3849" width="12.28515625" customWidth="1"/>
    <col min="3850" max="3850" width="13.7109375" customWidth="1"/>
    <col min="3851" max="3851" width="24.42578125" customWidth="1"/>
    <col min="3852" max="3852" width="15" customWidth="1"/>
    <col min="4097" max="4097" width="7.28515625" customWidth="1"/>
    <col min="4098" max="4098" width="36.28515625" customWidth="1"/>
    <col min="4099" max="4099" width="9.5703125" customWidth="1"/>
    <col min="4100" max="4100" width="13.140625" customWidth="1"/>
    <col min="4101" max="4101" width="13.7109375" customWidth="1"/>
    <col min="4102" max="4102" width="14.5703125" customWidth="1"/>
    <col min="4103" max="4104" width="14" customWidth="1"/>
    <col min="4105" max="4105" width="12.28515625" customWidth="1"/>
    <col min="4106" max="4106" width="13.7109375" customWidth="1"/>
    <col min="4107" max="4107" width="24.42578125" customWidth="1"/>
    <col min="4108" max="4108" width="15" customWidth="1"/>
    <col min="4353" max="4353" width="7.28515625" customWidth="1"/>
    <col min="4354" max="4354" width="36.28515625" customWidth="1"/>
    <col min="4355" max="4355" width="9.5703125" customWidth="1"/>
    <col min="4356" max="4356" width="13.140625" customWidth="1"/>
    <col min="4357" max="4357" width="13.7109375" customWidth="1"/>
    <col min="4358" max="4358" width="14.5703125" customWidth="1"/>
    <col min="4359" max="4360" width="14" customWidth="1"/>
    <col min="4361" max="4361" width="12.28515625" customWidth="1"/>
    <col min="4362" max="4362" width="13.7109375" customWidth="1"/>
    <col min="4363" max="4363" width="24.42578125" customWidth="1"/>
    <col min="4364" max="4364" width="15" customWidth="1"/>
    <col min="4609" max="4609" width="7.28515625" customWidth="1"/>
    <col min="4610" max="4610" width="36.28515625" customWidth="1"/>
    <col min="4611" max="4611" width="9.5703125" customWidth="1"/>
    <col min="4612" max="4612" width="13.140625" customWidth="1"/>
    <col min="4613" max="4613" width="13.7109375" customWidth="1"/>
    <col min="4614" max="4614" width="14.5703125" customWidth="1"/>
    <col min="4615" max="4616" width="14" customWidth="1"/>
    <col min="4617" max="4617" width="12.28515625" customWidth="1"/>
    <col min="4618" max="4618" width="13.7109375" customWidth="1"/>
    <col min="4619" max="4619" width="24.42578125" customWidth="1"/>
    <col min="4620" max="4620" width="15" customWidth="1"/>
    <col min="4865" max="4865" width="7.28515625" customWidth="1"/>
    <col min="4866" max="4866" width="36.28515625" customWidth="1"/>
    <col min="4867" max="4867" width="9.5703125" customWidth="1"/>
    <col min="4868" max="4868" width="13.140625" customWidth="1"/>
    <col min="4869" max="4869" width="13.7109375" customWidth="1"/>
    <col min="4870" max="4870" width="14.5703125" customWidth="1"/>
    <col min="4871" max="4872" width="14" customWidth="1"/>
    <col min="4873" max="4873" width="12.28515625" customWidth="1"/>
    <col min="4874" max="4874" width="13.7109375" customWidth="1"/>
    <col min="4875" max="4875" width="24.42578125" customWidth="1"/>
    <col min="4876" max="4876" width="15" customWidth="1"/>
    <col min="5121" max="5121" width="7.28515625" customWidth="1"/>
    <col min="5122" max="5122" width="36.28515625" customWidth="1"/>
    <col min="5123" max="5123" width="9.5703125" customWidth="1"/>
    <col min="5124" max="5124" width="13.140625" customWidth="1"/>
    <col min="5125" max="5125" width="13.7109375" customWidth="1"/>
    <col min="5126" max="5126" width="14.5703125" customWidth="1"/>
    <col min="5127" max="5128" width="14" customWidth="1"/>
    <col min="5129" max="5129" width="12.28515625" customWidth="1"/>
    <col min="5130" max="5130" width="13.7109375" customWidth="1"/>
    <col min="5131" max="5131" width="24.42578125" customWidth="1"/>
    <col min="5132" max="5132" width="15" customWidth="1"/>
    <col min="5377" max="5377" width="7.28515625" customWidth="1"/>
    <col min="5378" max="5378" width="36.28515625" customWidth="1"/>
    <col min="5379" max="5379" width="9.5703125" customWidth="1"/>
    <col min="5380" max="5380" width="13.140625" customWidth="1"/>
    <col min="5381" max="5381" width="13.7109375" customWidth="1"/>
    <col min="5382" max="5382" width="14.5703125" customWidth="1"/>
    <col min="5383" max="5384" width="14" customWidth="1"/>
    <col min="5385" max="5385" width="12.28515625" customWidth="1"/>
    <col min="5386" max="5386" width="13.7109375" customWidth="1"/>
    <col min="5387" max="5387" width="24.42578125" customWidth="1"/>
    <col min="5388" max="5388" width="15" customWidth="1"/>
    <col min="5633" max="5633" width="7.28515625" customWidth="1"/>
    <col min="5634" max="5634" width="36.28515625" customWidth="1"/>
    <col min="5635" max="5635" width="9.5703125" customWidth="1"/>
    <col min="5636" max="5636" width="13.140625" customWidth="1"/>
    <col min="5637" max="5637" width="13.7109375" customWidth="1"/>
    <col min="5638" max="5638" width="14.5703125" customWidth="1"/>
    <col min="5639" max="5640" width="14" customWidth="1"/>
    <col min="5641" max="5641" width="12.28515625" customWidth="1"/>
    <col min="5642" max="5642" width="13.7109375" customWidth="1"/>
    <col min="5643" max="5643" width="24.42578125" customWidth="1"/>
    <col min="5644" max="5644" width="15" customWidth="1"/>
    <col min="5889" max="5889" width="7.28515625" customWidth="1"/>
    <col min="5890" max="5890" width="36.28515625" customWidth="1"/>
    <col min="5891" max="5891" width="9.5703125" customWidth="1"/>
    <col min="5892" max="5892" width="13.140625" customWidth="1"/>
    <col min="5893" max="5893" width="13.7109375" customWidth="1"/>
    <col min="5894" max="5894" width="14.5703125" customWidth="1"/>
    <col min="5895" max="5896" width="14" customWidth="1"/>
    <col min="5897" max="5897" width="12.28515625" customWidth="1"/>
    <col min="5898" max="5898" width="13.7109375" customWidth="1"/>
    <col min="5899" max="5899" width="24.42578125" customWidth="1"/>
    <col min="5900" max="5900" width="15" customWidth="1"/>
    <col min="6145" max="6145" width="7.28515625" customWidth="1"/>
    <col min="6146" max="6146" width="36.28515625" customWidth="1"/>
    <col min="6147" max="6147" width="9.5703125" customWidth="1"/>
    <col min="6148" max="6148" width="13.140625" customWidth="1"/>
    <col min="6149" max="6149" width="13.7109375" customWidth="1"/>
    <col min="6150" max="6150" width="14.5703125" customWidth="1"/>
    <col min="6151" max="6152" width="14" customWidth="1"/>
    <col min="6153" max="6153" width="12.28515625" customWidth="1"/>
    <col min="6154" max="6154" width="13.7109375" customWidth="1"/>
    <col min="6155" max="6155" width="24.42578125" customWidth="1"/>
    <col min="6156" max="6156" width="15" customWidth="1"/>
    <col min="6401" max="6401" width="7.28515625" customWidth="1"/>
    <col min="6402" max="6402" width="36.28515625" customWidth="1"/>
    <col min="6403" max="6403" width="9.5703125" customWidth="1"/>
    <col min="6404" max="6404" width="13.140625" customWidth="1"/>
    <col min="6405" max="6405" width="13.7109375" customWidth="1"/>
    <col min="6406" max="6406" width="14.5703125" customWidth="1"/>
    <col min="6407" max="6408" width="14" customWidth="1"/>
    <col min="6409" max="6409" width="12.28515625" customWidth="1"/>
    <col min="6410" max="6410" width="13.7109375" customWidth="1"/>
    <col min="6411" max="6411" width="24.42578125" customWidth="1"/>
    <col min="6412" max="6412" width="15" customWidth="1"/>
    <col min="6657" max="6657" width="7.28515625" customWidth="1"/>
    <col min="6658" max="6658" width="36.28515625" customWidth="1"/>
    <col min="6659" max="6659" width="9.5703125" customWidth="1"/>
    <col min="6660" max="6660" width="13.140625" customWidth="1"/>
    <col min="6661" max="6661" width="13.7109375" customWidth="1"/>
    <col min="6662" max="6662" width="14.5703125" customWidth="1"/>
    <col min="6663" max="6664" width="14" customWidth="1"/>
    <col min="6665" max="6665" width="12.28515625" customWidth="1"/>
    <col min="6666" max="6666" width="13.7109375" customWidth="1"/>
    <col min="6667" max="6667" width="24.42578125" customWidth="1"/>
    <col min="6668" max="6668" width="15" customWidth="1"/>
    <col min="6913" max="6913" width="7.28515625" customWidth="1"/>
    <col min="6914" max="6914" width="36.28515625" customWidth="1"/>
    <col min="6915" max="6915" width="9.5703125" customWidth="1"/>
    <col min="6916" max="6916" width="13.140625" customWidth="1"/>
    <col min="6917" max="6917" width="13.7109375" customWidth="1"/>
    <col min="6918" max="6918" width="14.5703125" customWidth="1"/>
    <col min="6919" max="6920" width="14" customWidth="1"/>
    <col min="6921" max="6921" width="12.28515625" customWidth="1"/>
    <col min="6922" max="6922" width="13.7109375" customWidth="1"/>
    <col min="6923" max="6923" width="24.42578125" customWidth="1"/>
    <col min="6924" max="6924" width="15" customWidth="1"/>
    <col min="7169" max="7169" width="7.28515625" customWidth="1"/>
    <col min="7170" max="7170" width="36.28515625" customWidth="1"/>
    <col min="7171" max="7171" width="9.5703125" customWidth="1"/>
    <col min="7172" max="7172" width="13.140625" customWidth="1"/>
    <col min="7173" max="7173" width="13.7109375" customWidth="1"/>
    <col min="7174" max="7174" width="14.5703125" customWidth="1"/>
    <col min="7175" max="7176" width="14" customWidth="1"/>
    <col min="7177" max="7177" width="12.28515625" customWidth="1"/>
    <col min="7178" max="7178" width="13.7109375" customWidth="1"/>
    <col min="7179" max="7179" width="24.42578125" customWidth="1"/>
    <col min="7180" max="7180" width="15" customWidth="1"/>
    <col min="7425" max="7425" width="7.28515625" customWidth="1"/>
    <col min="7426" max="7426" width="36.28515625" customWidth="1"/>
    <col min="7427" max="7427" width="9.5703125" customWidth="1"/>
    <col min="7428" max="7428" width="13.140625" customWidth="1"/>
    <col min="7429" max="7429" width="13.7109375" customWidth="1"/>
    <col min="7430" max="7430" width="14.5703125" customWidth="1"/>
    <col min="7431" max="7432" width="14" customWidth="1"/>
    <col min="7433" max="7433" width="12.28515625" customWidth="1"/>
    <col min="7434" max="7434" width="13.7109375" customWidth="1"/>
    <col min="7435" max="7435" width="24.42578125" customWidth="1"/>
    <col min="7436" max="7436" width="15" customWidth="1"/>
    <col min="7681" max="7681" width="7.28515625" customWidth="1"/>
    <col min="7682" max="7682" width="36.28515625" customWidth="1"/>
    <col min="7683" max="7683" width="9.5703125" customWidth="1"/>
    <col min="7684" max="7684" width="13.140625" customWidth="1"/>
    <col min="7685" max="7685" width="13.7109375" customWidth="1"/>
    <col min="7686" max="7686" width="14.5703125" customWidth="1"/>
    <col min="7687" max="7688" width="14" customWidth="1"/>
    <col min="7689" max="7689" width="12.28515625" customWidth="1"/>
    <col min="7690" max="7690" width="13.7109375" customWidth="1"/>
    <col min="7691" max="7691" width="24.42578125" customWidth="1"/>
    <col min="7692" max="7692" width="15" customWidth="1"/>
    <col min="7937" max="7937" width="7.28515625" customWidth="1"/>
    <col min="7938" max="7938" width="36.28515625" customWidth="1"/>
    <col min="7939" max="7939" width="9.5703125" customWidth="1"/>
    <col min="7940" max="7940" width="13.140625" customWidth="1"/>
    <col min="7941" max="7941" width="13.7109375" customWidth="1"/>
    <col min="7942" max="7942" width="14.5703125" customWidth="1"/>
    <col min="7943" max="7944" width="14" customWidth="1"/>
    <col min="7945" max="7945" width="12.28515625" customWidth="1"/>
    <col min="7946" max="7946" width="13.7109375" customWidth="1"/>
    <col min="7947" max="7947" width="24.42578125" customWidth="1"/>
    <col min="7948" max="7948" width="15" customWidth="1"/>
    <col min="8193" max="8193" width="7.28515625" customWidth="1"/>
    <col min="8194" max="8194" width="36.28515625" customWidth="1"/>
    <col min="8195" max="8195" width="9.5703125" customWidth="1"/>
    <col min="8196" max="8196" width="13.140625" customWidth="1"/>
    <col min="8197" max="8197" width="13.7109375" customWidth="1"/>
    <col min="8198" max="8198" width="14.5703125" customWidth="1"/>
    <col min="8199" max="8200" width="14" customWidth="1"/>
    <col min="8201" max="8201" width="12.28515625" customWidth="1"/>
    <col min="8202" max="8202" width="13.7109375" customWidth="1"/>
    <col min="8203" max="8203" width="24.42578125" customWidth="1"/>
    <col min="8204" max="8204" width="15" customWidth="1"/>
    <col min="8449" max="8449" width="7.28515625" customWidth="1"/>
    <col min="8450" max="8450" width="36.28515625" customWidth="1"/>
    <col min="8451" max="8451" width="9.5703125" customWidth="1"/>
    <col min="8452" max="8452" width="13.140625" customWidth="1"/>
    <col min="8453" max="8453" width="13.7109375" customWidth="1"/>
    <col min="8454" max="8454" width="14.5703125" customWidth="1"/>
    <col min="8455" max="8456" width="14" customWidth="1"/>
    <col min="8457" max="8457" width="12.28515625" customWidth="1"/>
    <col min="8458" max="8458" width="13.7109375" customWidth="1"/>
    <col min="8459" max="8459" width="24.42578125" customWidth="1"/>
    <col min="8460" max="8460" width="15" customWidth="1"/>
    <col min="8705" max="8705" width="7.28515625" customWidth="1"/>
    <col min="8706" max="8706" width="36.28515625" customWidth="1"/>
    <col min="8707" max="8707" width="9.5703125" customWidth="1"/>
    <col min="8708" max="8708" width="13.140625" customWidth="1"/>
    <col min="8709" max="8709" width="13.7109375" customWidth="1"/>
    <col min="8710" max="8710" width="14.5703125" customWidth="1"/>
    <col min="8711" max="8712" width="14" customWidth="1"/>
    <col min="8713" max="8713" width="12.28515625" customWidth="1"/>
    <col min="8714" max="8714" width="13.7109375" customWidth="1"/>
    <col min="8715" max="8715" width="24.42578125" customWidth="1"/>
    <col min="8716" max="8716" width="15" customWidth="1"/>
    <col min="8961" max="8961" width="7.28515625" customWidth="1"/>
    <col min="8962" max="8962" width="36.28515625" customWidth="1"/>
    <col min="8963" max="8963" width="9.5703125" customWidth="1"/>
    <col min="8964" max="8964" width="13.140625" customWidth="1"/>
    <col min="8965" max="8965" width="13.7109375" customWidth="1"/>
    <col min="8966" max="8966" width="14.5703125" customWidth="1"/>
    <col min="8967" max="8968" width="14" customWidth="1"/>
    <col min="8969" max="8969" width="12.28515625" customWidth="1"/>
    <col min="8970" max="8970" width="13.7109375" customWidth="1"/>
    <col min="8971" max="8971" width="24.42578125" customWidth="1"/>
    <col min="8972" max="8972" width="15" customWidth="1"/>
    <col min="9217" max="9217" width="7.28515625" customWidth="1"/>
    <col min="9218" max="9218" width="36.28515625" customWidth="1"/>
    <col min="9219" max="9219" width="9.5703125" customWidth="1"/>
    <col min="9220" max="9220" width="13.140625" customWidth="1"/>
    <col min="9221" max="9221" width="13.7109375" customWidth="1"/>
    <col min="9222" max="9222" width="14.5703125" customWidth="1"/>
    <col min="9223" max="9224" width="14" customWidth="1"/>
    <col min="9225" max="9225" width="12.28515625" customWidth="1"/>
    <col min="9226" max="9226" width="13.7109375" customWidth="1"/>
    <col min="9227" max="9227" width="24.42578125" customWidth="1"/>
    <col min="9228" max="9228" width="15" customWidth="1"/>
    <col min="9473" max="9473" width="7.28515625" customWidth="1"/>
    <col min="9474" max="9474" width="36.28515625" customWidth="1"/>
    <col min="9475" max="9475" width="9.5703125" customWidth="1"/>
    <col min="9476" max="9476" width="13.140625" customWidth="1"/>
    <col min="9477" max="9477" width="13.7109375" customWidth="1"/>
    <col min="9478" max="9478" width="14.5703125" customWidth="1"/>
    <col min="9479" max="9480" width="14" customWidth="1"/>
    <col min="9481" max="9481" width="12.28515625" customWidth="1"/>
    <col min="9482" max="9482" width="13.7109375" customWidth="1"/>
    <col min="9483" max="9483" width="24.42578125" customWidth="1"/>
    <col min="9484" max="9484" width="15" customWidth="1"/>
    <col min="9729" max="9729" width="7.28515625" customWidth="1"/>
    <col min="9730" max="9730" width="36.28515625" customWidth="1"/>
    <col min="9731" max="9731" width="9.5703125" customWidth="1"/>
    <col min="9732" max="9732" width="13.140625" customWidth="1"/>
    <col min="9733" max="9733" width="13.7109375" customWidth="1"/>
    <col min="9734" max="9734" width="14.5703125" customWidth="1"/>
    <col min="9735" max="9736" width="14" customWidth="1"/>
    <col min="9737" max="9737" width="12.28515625" customWidth="1"/>
    <col min="9738" max="9738" width="13.7109375" customWidth="1"/>
    <col min="9739" max="9739" width="24.42578125" customWidth="1"/>
    <col min="9740" max="9740" width="15" customWidth="1"/>
    <col min="9985" max="9985" width="7.28515625" customWidth="1"/>
    <col min="9986" max="9986" width="36.28515625" customWidth="1"/>
    <col min="9987" max="9987" width="9.5703125" customWidth="1"/>
    <col min="9988" max="9988" width="13.140625" customWidth="1"/>
    <col min="9989" max="9989" width="13.7109375" customWidth="1"/>
    <col min="9990" max="9990" width="14.5703125" customWidth="1"/>
    <col min="9991" max="9992" width="14" customWidth="1"/>
    <col min="9993" max="9993" width="12.28515625" customWidth="1"/>
    <col min="9994" max="9994" width="13.7109375" customWidth="1"/>
    <col min="9995" max="9995" width="24.42578125" customWidth="1"/>
    <col min="9996" max="9996" width="15" customWidth="1"/>
    <col min="10241" max="10241" width="7.28515625" customWidth="1"/>
    <col min="10242" max="10242" width="36.28515625" customWidth="1"/>
    <col min="10243" max="10243" width="9.5703125" customWidth="1"/>
    <col min="10244" max="10244" width="13.140625" customWidth="1"/>
    <col min="10245" max="10245" width="13.7109375" customWidth="1"/>
    <col min="10246" max="10246" width="14.5703125" customWidth="1"/>
    <col min="10247" max="10248" width="14" customWidth="1"/>
    <col min="10249" max="10249" width="12.28515625" customWidth="1"/>
    <col min="10250" max="10250" width="13.7109375" customWidth="1"/>
    <col min="10251" max="10251" width="24.42578125" customWidth="1"/>
    <col min="10252" max="10252" width="15" customWidth="1"/>
    <col min="10497" max="10497" width="7.28515625" customWidth="1"/>
    <col min="10498" max="10498" width="36.28515625" customWidth="1"/>
    <col min="10499" max="10499" width="9.5703125" customWidth="1"/>
    <col min="10500" max="10500" width="13.140625" customWidth="1"/>
    <col min="10501" max="10501" width="13.7109375" customWidth="1"/>
    <col min="10502" max="10502" width="14.5703125" customWidth="1"/>
    <col min="10503" max="10504" width="14" customWidth="1"/>
    <col min="10505" max="10505" width="12.28515625" customWidth="1"/>
    <col min="10506" max="10506" width="13.7109375" customWidth="1"/>
    <col min="10507" max="10507" width="24.42578125" customWidth="1"/>
    <col min="10508" max="10508" width="15" customWidth="1"/>
    <col min="10753" max="10753" width="7.28515625" customWidth="1"/>
    <col min="10754" max="10754" width="36.28515625" customWidth="1"/>
    <col min="10755" max="10755" width="9.5703125" customWidth="1"/>
    <col min="10756" max="10756" width="13.140625" customWidth="1"/>
    <col min="10757" max="10757" width="13.7109375" customWidth="1"/>
    <col min="10758" max="10758" width="14.5703125" customWidth="1"/>
    <col min="10759" max="10760" width="14" customWidth="1"/>
    <col min="10761" max="10761" width="12.28515625" customWidth="1"/>
    <col min="10762" max="10762" width="13.7109375" customWidth="1"/>
    <col min="10763" max="10763" width="24.42578125" customWidth="1"/>
    <col min="10764" max="10764" width="15" customWidth="1"/>
    <col min="11009" max="11009" width="7.28515625" customWidth="1"/>
    <col min="11010" max="11010" width="36.28515625" customWidth="1"/>
    <col min="11011" max="11011" width="9.5703125" customWidth="1"/>
    <col min="11012" max="11012" width="13.140625" customWidth="1"/>
    <col min="11013" max="11013" width="13.7109375" customWidth="1"/>
    <col min="11014" max="11014" width="14.5703125" customWidth="1"/>
    <col min="11015" max="11016" width="14" customWidth="1"/>
    <col min="11017" max="11017" width="12.28515625" customWidth="1"/>
    <col min="11018" max="11018" width="13.7109375" customWidth="1"/>
    <col min="11019" max="11019" width="24.42578125" customWidth="1"/>
    <col min="11020" max="11020" width="15" customWidth="1"/>
    <col min="11265" max="11265" width="7.28515625" customWidth="1"/>
    <col min="11266" max="11266" width="36.28515625" customWidth="1"/>
    <col min="11267" max="11267" width="9.5703125" customWidth="1"/>
    <col min="11268" max="11268" width="13.140625" customWidth="1"/>
    <col min="11269" max="11269" width="13.7109375" customWidth="1"/>
    <col min="11270" max="11270" width="14.5703125" customWidth="1"/>
    <col min="11271" max="11272" width="14" customWidth="1"/>
    <col min="11273" max="11273" width="12.28515625" customWidth="1"/>
    <col min="11274" max="11274" width="13.7109375" customWidth="1"/>
    <col min="11275" max="11275" width="24.42578125" customWidth="1"/>
    <col min="11276" max="11276" width="15" customWidth="1"/>
    <col min="11521" max="11521" width="7.28515625" customWidth="1"/>
    <col min="11522" max="11522" width="36.28515625" customWidth="1"/>
    <col min="11523" max="11523" width="9.5703125" customWidth="1"/>
    <col min="11524" max="11524" width="13.140625" customWidth="1"/>
    <col min="11525" max="11525" width="13.7109375" customWidth="1"/>
    <col min="11526" max="11526" width="14.5703125" customWidth="1"/>
    <col min="11527" max="11528" width="14" customWidth="1"/>
    <col min="11529" max="11529" width="12.28515625" customWidth="1"/>
    <col min="11530" max="11530" width="13.7109375" customWidth="1"/>
    <col min="11531" max="11531" width="24.42578125" customWidth="1"/>
    <col min="11532" max="11532" width="15" customWidth="1"/>
    <col min="11777" max="11777" width="7.28515625" customWidth="1"/>
    <col min="11778" max="11778" width="36.28515625" customWidth="1"/>
    <col min="11779" max="11779" width="9.5703125" customWidth="1"/>
    <col min="11780" max="11780" width="13.140625" customWidth="1"/>
    <col min="11781" max="11781" width="13.7109375" customWidth="1"/>
    <col min="11782" max="11782" width="14.5703125" customWidth="1"/>
    <col min="11783" max="11784" width="14" customWidth="1"/>
    <col min="11785" max="11785" width="12.28515625" customWidth="1"/>
    <col min="11786" max="11786" width="13.7109375" customWidth="1"/>
    <col min="11787" max="11787" width="24.42578125" customWidth="1"/>
    <col min="11788" max="11788" width="15" customWidth="1"/>
    <col min="12033" max="12033" width="7.28515625" customWidth="1"/>
    <col min="12034" max="12034" width="36.28515625" customWidth="1"/>
    <col min="12035" max="12035" width="9.5703125" customWidth="1"/>
    <col min="12036" max="12036" width="13.140625" customWidth="1"/>
    <col min="12037" max="12037" width="13.7109375" customWidth="1"/>
    <col min="12038" max="12038" width="14.5703125" customWidth="1"/>
    <col min="12039" max="12040" width="14" customWidth="1"/>
    <col min="12041" max="12041" width="12.28515625" customWidth="1"/>
    <col min="12042" max="12042" width="13.7109375" customWidth="1"/>
    <col min="12043" max="12043" width="24.42578125" customWidth="1"/>
    <col min="12044" max="12044" width="15" customWidth="1"/>
    <col min="12289" max="12289" width="7.28515625" customWidth="1"/>
    <col min="12290" max="12290" width="36.28515625" customWidth="1"/>
    <col min="12291" max="12291" width="9.5703125" customWidth="1"/>
    <col min="12292" max="12292" width="13.140625" customWidth="1"/>
    <col min="12293" max="12293" width="13.7109375" customWidth="1"/>
    <col min="12294" max="12294" width="14.5703125" customWidth="1"/>
    <col min="12295" max="12296" width="14" customWidth="1"/>
    <col min="12297" max="12297" width="12.28515625" customWidth="1"/>
    <col min="12298" max="12298" width="13.7109375" customWidth="1"/>
    <col min="12299" max="12299" width="24.42578125" customWidth="1"/>
    <col min="12300" max="12300" width="15" customWidth="1"/>
    <col min="12545" max="12545" width="7.28515625" customWidth="1"/>
    <col min="12546" max="12546" width="36.28515625" customWidth="1"/>
    <col min="12547" max="12547" width="9.5703125" customWidth="1"/>
    <col min="12548" max="12548" width="13.140625" customWidth="1"/>
    <col min="12549" max="12549" width="13.7109375" customWidth="1"/>
    <col min="12550" max="12550" width="14.5703125" customWidth="1"/>
    <col min="12551" max="12552" width="14" customWidth="1"/>
    <col min="12553" max="12553" width="12.28515625" customWidth="1"/>
    <col min="12554" max="12554" width="13.7109375" customWidth="1"/>
    <col min="12555" max="12555" width="24.42578125" customWidth="1"/>
    <col min="12556" max="12556" width="15" customWidth="1"/>
    <col min="12801" max="12801" width="7.28515625" customWidth="1"/>
    <col min="12802" max="12802" width="36.28515625" customWidth="1"/>
    <col min="12803" max="12803" width="9.5703125" customWidth="1"/>
    <col min="12804" max="12804" width="13.140625" customWidth="1"/>
    <col min="12805" max="12805" width="13.7109375" customWidth="1"/>
    <col min="12806" max="12806" width="14.5703125" customWidth="1"/>
    <col min="12807" max="12808" width="14" customWidth="1"/>
    <col min="12809" max="12809" width="12.28515625" customWidth="1"/>
    <col min="12810" max="12810" width="13.7109375" customWidth="1"/>
    <col min="12811" max="12811" width="24.42578125" customWidth="1"/>
    <col min="12812" max="12812" width="15" customWidth="1"/>
    <col min="13057" max="13057" width="7.28515625" customWidth="1"/>
    <col min="13058" max="13058" width="36.28515625" customWidth="1"/>
    <col min="13059" max="13059" width="9.5703125" customWidth="1"/>
    <col min="13060" max="13060" width="13.140625" customWidth="1"/>
    <col min="13061" max="13061" width="13.7109375" customWidth="1"/>
    <col min="13062" max="13062" width="14.5703125" customWidth="1"/>
    <col min="13063" max="13064" width="14" customWidth="1"/>
    <col min="13065" max="13065" width="12.28515625" customWidth="1"/>
    <col min="13066" max="13066" width="13.7109375" customWidth="1"/>
    <col min="13067" max="13067" width="24.42578125" customWidth="1"/>
    <col min="13068" max="13068" width="15" customWidth="1"/>
    <col min="13313" max="13313" width="7.28515625" customWidth="1"/>
    <col min="13314" max="13314" width="36.28515625" customWidth="1"/>
    <col min="13315" max="13315" width="9.5703125" customWidth="1"/>
    <col min="13316" max="13316" width="13.140625" customWidth="1"/>
    <col min="13317" max="13317" width="13.7109375" customWidth="1"/>
    <col min="13318" max="13318" width="14.5703125" customWidth="1"/>
    <col min="13319" max="13320" width="14" customWidth="1"/>
    <col min="13321" max="13321" width="12.28515625" customWidth="1"/>
    <col min="13322" max="13322" width="13.7109375" customWidth="1"/>
    <col min="13323" max="13323" width="24.42578125" customWidth="1"/>
    <col min="13324" max="13324" width="15" customWidth="1"/>
    <col min="13569" max="13569" width="7.28515625" customWidth="1"/>
    <col min="13570" max="13570" width="36.28515625" customWidth="1"/>
    <col min="13571" max="13571" width="9.5703125" customWidth="1"/>
    <col min="13572" max="13572" width="13.140625" customWidth="1"/>
    <col min="13573" max="13573" width="13.7109375" customWidth="1"/>
    <col min="13574" max="13574" width="14.5703125" customWidth="1"/>
    <col min="13575" max="13576" width="14" customWidth="1"/>
    <col min="13577" max="13577" width="12.28515625" customWidth="1"/>
    <col min="13578" max="13578" width="13.7109375" customWidth="1"/>
    <col min="13579" max="13579" width="24.42578125" customWidth="1"/>
    <col min="13580" max="13580" width="15" customWidth="1"/>
    <col min="13825" max="13825" width="7.28515625" customWidth="1"/>
    <col min="13826" max="13826" width="36.28515625" customWidth="1"/>
    <col min="13827" max="13827" width="9.5703125" customWidth="1"/>
    <col min="13828" max="13828" width="13.140625" customWidth="1"/>
    <col min="13829" max="13829" width="13.7109375" customWidth="1"/>
    <col min="13830" max="13830" width="14.5703125" customWidth="1"/>
    <col min="13831" max="13832" width="14" customWidth="1"/>
    <col min="13833" max="13833" width="12.28515625" customWidth="1"/>
    <col min="13834" max="13834" width="13.7109375" customWidth="1"/>
    <col min="13835" max="13835" width="24.42578125" customWidth="1"/>
    <col min="13836" max="13836" width="15" customWidth="1"/>
    <col min="14081" max="14081" width="7.28515625" customWidth="1"/>
    <col min="14082" max="14082" width="36.28515625" customWidth="1"/>
    <col min="14083" max="14083" width="9.5703125" customWidth="1"/>
    <col min="14084" max="14084" width="13.140625" customWidth="1"/>
    <col min="14085" max="14085" width="13.7109375" customWidth="1"/>
    <col min="14086" max="14086" width="14.5703125" customWidth="1"/>
    <col min="14087" max="14088" width="14" customWidth="1"/>
    <col min="14089" max="14089" width="12.28515625" customWidth="1"/>
    <col min="14090" max="14090" width="13.7109375" customWidth="1"/>
    <col min="14091" max="14091" width="24.42578125" customWidth="1"/>
    <col min="14092" max="14092" width="15" customWidth="1"/>
    <col min="14337" max="14337" width="7.28515625" customWidth="1"/>
    <col min="14338" max="14338" width="36.28515625" customWidth="1"/>
    <col min="14339" max="14339" width="9.5703125" customWidth="1"/>
    <col min="14340" max="14340" width="13.140625" customWidth="1"/>
    <col min="14341" max="14341" width="13.7109375" customWidth="1"/>
    <col min="14342" max="14342" width="14.5703125" customWidth="1"/>
    <col min="14343" max="14344" width="14" customWidth="1"/>
    <col min="14345" max="14345" width="12.28515625" customWidth="1"/>
    <col min="14346" max="14346" width="13.7109375" customWidth="1"/>
    <col min="14347" max="14347" width="24.42578125" customWidth="1"/>
    <col min="14348" max="14348" width="15" customWidth="1"/>
    <col min="14593" max="14593" width="7.28515625" customWidth="1"/>
    <col min="14594" max="14594" width="36.28515625" customWidth="1"/>
    <col min="14595" max="14595" width="9.5703125" customWidth="1"/>
    <col min="14596" max="14596" width="13.140625" customWidth="1"/>
    <col min="14597" max="14597" width="13.7109375" customWidth="1"/>
    <col min="14598" max="14598" width="14.5703125" customWidth="1"/>
    <col min="14599" max="14600" width="14" customWidth="1"/>
    <col min="14601" max="14601" width="12.28515625" customWidth="1"/>
    <col min="14602" max="14602" width="13.7109375" customWidth="1"/>
    <col min="14603" max="14603" width="24.42578125" customWidth="1"/>
    <col min="14604" max="14604" width="15" customWidth="1"/>
    <col min="14849" max="14849" width="7.28515625" customWidth="1"/>
    <col min="14850" max="14850" width="36.28515625" customWidth="1"/>
    <col min="14851" max="14851" width="9.5703125" customWidth="1"/>
    <col min="14852" max="14852" width="13.140625" customWidth="1"/>
    <col min="14853" max="14853" width="13.7109375" customWidth="1"/>
    <col min="14854" max="14854" width="14.5703125" customWidth="1"/>
    <col min="14855" max="14856" width="14" customWidth="1"/>
    <col min="14857" max="14857" width="12.28515625" customWidth="1"/>
    <col min="14858" max="14858" width="13.7109375" customWidth="1"/>
    <col min="14859" max="14859" width="24.42578125" customWidth="1"/>
    <col min="14860" max="14860" width="15" customWidth="1"/>
    <col min="15105" max="15105" width="7.28515625" customWidth="1"/>
    <col min="15106" max="15106" width="36.28515625" customWidth="1"/>
    <col min="15107" max="15107" width="9.5703125" customWidth="1"/>
    <col min="15108" max="15108" width="13.140625" customWidth="1"/>
    <col min="15109" max="15109" width="13.7109375" customWidth="1"/>
    <col min="15110" max="15110" width="14.5703125" customWidth="1"/>
    <col min="15111" max="15112" width="14" customWidth="1"/>
    <col min="15113" max="15113" width="12.28515625" customWidth="1"/>
    <col min="15114" max="15114" width="13.7109375" customWidth="1"/>
    <col min="15115" max="15115" width="24.42578125" customWidth="1"/>
    <col min="15116" max="15116" width="15" customWidth="1"/>
    <col min="15361" max="15361" width="7.28515625" customWidth="1"/>
    <col min="15362" max="15362" width="36.28515625" customWidth="1"/>
    <col min="15363" max="15363" width="9.5703125" customWidth="1"/>
    <col min="15364" max="15364" width="13.140625" customWidth="1"/>
    <col min="15365" max="15365" width="13.7109375" customWidth="1"/>
    <col min="15366" max="15366" width="14.5703125" customWidth="1"/>
    <col min="15367" max="15368" width="14" customWidth="1"/>
    <col min="15369" max="15369" width="12.28515625" customWidth="1"/>
    <col min="15370" max="15370" width="13.7109375" customWidth="1"/>
    <col min="15371" max="15371" width="24.42578125" customWidth="1"/>
    <col min="15372" max="15372" width="15" customWidth="1"/>
    <col min="15617" max="15617" width="7.28515625" customWidth="1"/>
    <col min="15618" max="15618" width="36.28515625" customWidth="1"/>
    <col min="15619" max="15619" width="9.5703125" customWidth="1"/>
    <col min="15620" max="15620" width="13.140625" customWidth="1"/>
    <col min="15621" max="15621" width="13.7109375" customWidth="1"/>
    <col min="15622" max="15622" width="14.5703125" customWidth="1"/>
    <col min="15623" max="15624" width="14" customWidth="1"/>
    <col min="15625" max="15625" width="12.28515625" customWidth="1"/>
    <col min="15626" max="15626" width="13.7109375" customWidth="1"/>
    <col min="15627" max="15627" width="24.42578125" customWidth="1"/>
    <col min="15628" max="15628" width="15" customWidth="1"/>
    <col min="15873" max="15873" width="7.28515625" customWidth="1"/>
    <col min="15874" max="15874" width="36.28515625" customWidth="1"/>
    <col min="15875" max="15875" width="9.5703125" customWidth="1"/>
    <col min="15876" max="15876" width="13.140625" customWidth="1"/>
    <col min="15877" max="15877" width="13.7109375" customWidth="1"/>
    <col min="15878" max="15878" width="14.5703125" customWidth="1"/>
    <col min="15879" max="15880" width="14" customWidth="1"/>
    <col min="15881" max="15881" width="12.28515625" customWidth="1"/>
    <col min="15882" max="15882" width="13.7109375" customWidth="1"/>
    <col min="15883" max="15883" width="24.42578125" customWidth="1"/>
    <col min="15884" max="15884" width="15" customWidth="1"/>
    <col min="16129" max="16129" width="7.28515625" customWidth="1"/>
    <col min="16130" max="16130" width="36.28515625" customWidth="1"/>
    <col min="16131" max="16131" width="9.5703125" customWidth="1"/>
    <col min="16132" max="16132" width="13.140625" customWidth="1"/>
    <col min="16133" max="16133" width="13.7109375" customWidth="1"/>
    <col min="16134" max="16134" width="14.5703125" customWidth="1"/>
    <col min="16135" max="16136" width="14" customWidth="1"/>
    <col min="16137" max="16137" width="12.28515625" customWidth="1"/>
    <col min="16138" max="16138" width="13.7109375" customWidth="1"/>
    <col min="16139" max="16139" width="24.42578125" customWidth="1"/>
    <col min="16140" max="16140" width="15" customWidth="1"/>
  </cols>
  <sheetData>
    <row r="5" spans="1:13" ht="27.75" customHeight="1" thickBot="1"/>
    <row r="6" spans="1:13" ht="19.5" customHeight="1" thickTop="1" thickBot="1">
      <c r="A6" s="821" t="s">
        <v>265</v>
      </c>
      <c r="B6" s="822"/>
      <c r="C6" s="822"/>
      <c r="D6" s="822"/>
      <c r="E6" s="822"/>
      <c r="F6" s="822"/>
      <c r="G6" s="822"/>
      <c r="H6" s="822"/>
      <c r="I6" s="823"/>
      <c r="J6" s="824" t="s">
        <v>266</v>
      </c>
    </row>
    <row r="7" spans="1:13" ht="16.5" customHeight="1" thickTop="1" thickBot="1">
      <c r="A7" s="825" t="str">
        <f>'POÇO ARTESIANO; RESERVATÓRIO '!A6:J6</f>
        <v>OBRA: 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NA COMUNIDADE SÃO FRANCISCO, LOCALIZADOS NO MUNICÍPIO DE ITAITUBA, ESTADO DO PARÁ.</v>
      </c>
      <c r="B7" s="826"/>
      <c r="C7" s="826"/>
      <c r="D7" s="826"/>
      <c r="E7" s="826"/>
      <c r="F7" s="826"/>
      <c r="G7" s="826"/>
      <c r="H7" s="826"/>
      <c r="I7" s="826"/>
      <c r="J7" s="824"/>
      <c r="K7" s="152"/>
      <c r="L7" s="152"/>
      <c r="M7" s="153"/>
    </row>
    <row r="8" spans="1:13" ht="66" customHeight="1" thickTop="1" thickBot="1">
      <c r="A8" s="827"/>
      <c r="B8" s="828"/>
      <c r="C8" s="828"/>
      <c r="D8" s="828"/>
      <c r="E8" s="828"/>
      <c r="F8" s="828"/>
      <c r="G8" s="828"/>
      <c r="H8" s="828"/>
      <c r="I8" s="828"/>
      <c r="J8" s="154" t="s">
        <v>857</v>
      </c>
      <c r="K8" s="152"/>
      <c r="L8" s="152"/>
      <c r="M8" s="153"/>
    </row>
    <row r="9" spans="1:13" ht="40.5" customHeight="1" thickTop="1" thickBot="1">
      <c r="A9" s="155" t="s">
        <v>5</v>
      </c>
      <c r="B9" s="156" t="s">
        <v>267</v>
      </c>
      <c r="C9" s="157" t="s">
        <v>268</v>
      </c>
      <c r="D9" s="157" t="s">
        <v>269</v>
      </c>
      <c r="E9" s="158" t="s">
        <v>270</v>
      </c>
      <c r="F9" s="158" t="s">
        <v>271</v>
      </c>
      <c r="G9" s="156" t="s">
        <v>272</v>
      </c>
      <c r="H9" s="156" t="s">
        <v>273</v>
      </c>
      <c r="I9" s="156" t="s">
        <v>274</v>
      </c>
      <c r="J9" s="159" t="s">
        <v>16</v>
      </c>
      <c r="K9" s="138"/>
      <c r="L9" s="138"/>
      <c r="M9" s="153"/>
    </row>
    <row r="10" spans="1:13" ht="20.100000000000001" customHeight="1" thickTop="1">
      <c r="A10" s="179" t="str">
        <f>'POÇO ARTESIANO; RESERVATÓRIO '!A12</f>
        <v>1.0</v>
      </c>
      <c r="B10" s="262" t="str">
        <f>'POÇO ARTESIANO; RESERVATÓRIO '!B12</f>
        <v xml:space="preserve">PERFURAÇÃO DO POÇO - 80 m </v>
      </c>
      <c r="C10" s="842"/>
      <c r="D10" s="843"/>
      <c r="E10" s="843"/>
      <c r="F10" s="843"/>
      <c r="G10" s="843"/>
      <c r="H10" s="843"/>
      <c r="I10" s="843"/>
      <c r="J10" s="844"/>
      <c r="K10" s="138"/>
      <c r="L10" s="138"/>
      <c r="M10" s="153"/>
    </row>
    <row r="11" spans="1:13" ht="20.100000000000001" customHeight="1">
      <c r="A11" s="160" t="str">
        <f>'POÇO ARTESIANO; RESERVATÓRIO '!A13</f>
        <v>1.1</v>
      </c>
      <c r="B11" s="261" t="str">
        <f>'POÇO ARTESIANO; RESERVATÓRIO '!B13</f>
        <v>SERVIÇOS PRELIMINARES:</v>
      </c>
      <c r="C11" s="829"/>
      <c r="D11" s="830"/>
      <c r="E11" s="830"/>
      <c r="F11" s="830"/>
      <c r="G11" s="830"/>
      <c r="H11" s="830"/>
      <c r="I11" s="830"/>
      <c r="J11" s="831"/>
      <c r="K11" s="138"/>
      <c r="L11" s="138"/>
      <c r="M11" s="153"/>
    </row>
    <row r="12" spans="1:13" ht="18.95" customHeight="1">
      <c r="A12" s="832" t="str">
        <f>'POÇO ARTESIANO; RESERVATÓRIO '!A14</f>
        <v>1.1.1</v>
      </c>
      <c r="B12" s="834" t="str">
        <f>'POÇO ARTESIANO; RESERVATÓRIO '!B14</f>
        <v>MOBILIZACAO E INSTALACAO DE 01 EQUIPAMENTO DE SONDAGEM, DISTANCIA DE 10KM ATE 20KM.</v>
      </c>
      <c r="C12" s="836" t="str">
        <f>'POÇO ARTESIANO; RESERVATÓRIO '!C14</f>
        <v>und.</v>
      </c>
      <c r="D12" s="838">
        <f>'POÇO ARTESIANO; RESERVATÓRIO '!D14</f>
        <v>1</v>
      </c>
      <c r="E12" s="840">
        <f>'POÇO ARTESIANO; RESERVATÓRIO '!E14</f>
        <v>587.82720000000006</v>
      </c>
      <c r="F12" s="161">
        <v>1</v>
      </c>
      <c r="G12" s="161">
        <v>1</v>
      </c>
      <c r="H12" s="161" t="s">
        <v>275</v>
      </c>
      <c r="I12" s="161" t="s">
        <v>275</v>
      </c>
      <c r="J12" s="162">
        <v>1</v>
      </c>
      <c r="K12" s="163"/>
      <c r="L12" s="138"/>
      <c r="M12" s="153"/>
    </row>
    <row r="13" spans="1:13" ht="18.95" customHeight="1">
      <c r="A13" s="833"/>
      <c r="B13" s="835"/>
      <c r="C13" s="837"/>
      <c r="D13" s="839"/>
      <c r="E13" s="841"/>
      <c r="F13" s="164">
        <f>E12*D12</f>
        <v>587.82720000000006</v>
      </c>
      <c r="G13" s="165">
        <f>F13</f>
        <v>587.82720000000006</v>
      </c>
      <c r="H13" s="166" t="s">
        <v>275</v>
      </c>
      <c r="I13" s="167" t="s">
        <v>275</v>
      </c>
      <c r="J13" s="168">
        <f>SUM(G13)</f>
        <v>587.82720000000006</v>
      </c>
      <c r="K13" s="336"/>
      <c r="L13" s="138"/>
      <c r="M13" s="153"/>
    </row>
    <row r="14" spans="1:13" ht="35.1" customHeight="1">
      <c r="A14" s="832" t="str">
        <f>'POÇO ARTESIANO; RESERVATÓRIO '!A15</f>
        <v>1.1.2</v>
      </c>
      <c r="B14" s="854" t="str">
        <f>'POÇO ARTESIANO; RESERVATÓRIO '!B15</f>
        <v>LOCACAO CONVENCIONAL DE OBRA, UTILIZANDO GABARITO DE TÁBUAS CORRIDAS PONTALETADAS A CADA 2,00M - 2 UTILIZAÇÕES.</v>
      </c>
      <c r="C14" s="855" t="str">
        <f>'POÇO ARTESIANO; RESERVATÓRIO '!C15</f>
        <v>m</v>
      </c>
      <c r="D14" s="856">
        <f>'POÇO ARTESIANO; RESERVATÓRIO '!D15</f>
        <v>120</v>
      </c>
      <c r="E14" s="857">
        <f>'POÇO ARTESIANO; RESERVATÓRIO '!E15</f>
        <v>44.924331270000003</v>
      </c>
      <c r="F14" s="169">
        <v>1</v>
      </c>
      <c r="G14" s="169">
        <v>1</v>
      </c>
      <c r="H14" s="166" t="s">
        <v>275</v>
      </c>
      <c r="I14" s="167" t="s">
        <v>275</v>
      </c>
      <c r="J14" s="170">
        <v>1</v>
      </c>
      <c r="K14" s="336"/>
      <c r="L14" s="138"/>
      <c r="M14" s="153"/>
    </row>
    <row r="15" spans="1:13" ht="22.5" customHeight="1">
      <c r="A15" s="833"/>
      <c r="B15" s="835"/>
      <c r="C15" s="836"/>
      <c r="D15" s="838"/>
      <c r="E15" s="840"/>
      <c r="F15" s="164">
        <f>E14*D14</f>
        <v>5390.9197524000001</v>
      </c>
      <c r="G15" s="165">
        <f>F15</f>
        <v>5390.9197524000001</v>
      </c>
      <c r="H15" s="166" t="s">
        <v>275</v>
      </c>
      <c r="I15" s="167" t="s">
        <v>275</v>
      </c>
      <c r="J15" s="168">
        <f>G15</f>
        <v>5390.9197524000001</v>
      </c>
      <c r="K15" s="336"/>
      <c r="L15" s="138"/>
      <c r="M15" s="153"/>
    </row>
    <row r="16" spans="1:13" ht="15.95" customHeight="1">
      <c r="A16" s="832" t="str">
        <f>'POÇO ARTESIANO; RESERVATÓRIO '!A16</f>
        <v>1.1.3</v>
      </c>
      <c r="B16" s="854" t="str">
        <f>'POÇO ARTESIANO; RESERVATÓRIO '!B16</f>
        <v>Placa da obra em chapa galvanizada. 2,00x1,20m.</v>
      </c>
      <c r="C16" s="855" t="str">
        <f>'POÇO ARTESIANO; RESERVATÓRIO '!C16</f>
        <v>m²</v>
      </c>
      <c r="D16" s="856">
        <f>'POÇO ARTESIANO; RESERVATÓRIO '!D16</f>
        <v>2</v>
      </c>
      <c r="E16" s="857">
        <f>'POÇO ARTESIANO; RESERVATÓRIO '!E16</f>
        <v>490.40232359999993</v>
      </c>
      <c r="F16" s="169">
        <v>1</v>
      </c>
      <c r="G16" s="169">
        <v>1</v>
      </c>
      <c r="H16" s="166" t="s">
        <v>275</v>
      </c>
      <c r="I16" s="167" t="s">
        <v>275</v>
      </c>
      <c r="J16" s="170">
        <v>1</v>
      </c>
      <c r="K16" s="336"/>
      <c r="L16" s="138"/>
      <c r="M16" s="153"/>
    </row>
    <row r="17" spans="1:13" ht="15.95" customHeight="1">
      <c r="A17" s="833"/>
      <c r="B17" s="835"/>
      <c r="C17" s="836"/>
      <c r="D17" s="838"/>
      <c r="E17" s="840"/>
      <c r="F17" s="164">
        <f>E16*D16</f>
        <v>980.80464719999986</v>
      </c>
      <c r="G17" s="165">
        <f>F17</f>
        <v>980.80464719999986</v>
      </c>
      <c r="H17" s="166" t="s">
        <v>275</v>
      </c>
      <c r="I17" s="167" t="s">
        <v>275</v>
      </c>
      <c r="J17" s="168">
        <f>G17</f>
        <v>980.80464719999986</v>
      </c>
      <c r="K17" s="336"/>
      <c r="L17" s="138"/>
      <c r="M17" s="153"/>
    </row>
    <row r="18" spans="1:13" ht="15.95" customHeight="1">
      <c r="A18" s="832" t="str">
        <f>'POÇO ARTESIANO; RESERVATÓRIO '!A17</f>
        <v>1.1.4</v>
      </c>
      <c r="B18" s="846" t="str">
        <f>'POÇO ARTESIANO; RESERVATÓRIO '!B17</f>
        <v>LIMPEZA MANUAL DO TERRENO (C/ RASPAGEM SUPERFICIAL)</v>
      </c>
      <c r="C18" s="848" t="str">
        <f>'POÇO ARTESIANO; RESERVATÓRIO '!C17</f>
        <v>m²</v>
      </c>
      <c r="D18" s="850">
        <f>'POÇO ARTESIANO; RESERVATÓRIO '!D17</f>
        <v>120</v>
      </c>
      <c r="E18" s="852">
        <f>'POÇO ARTESIANO; RESERVATÓRIO '!E17</f>
        <v>1.401456</v>
      </c>
      <c r="F18" s="171">
        <v>1</v>
      </c>
      <c r="G18" s="171">
        <v>1</v>
      </c>
      <c r="H18" s="166" t="s">
        <v>275</v>
      </c>
      <c r="I18" s="167" t="s">
        <v>275</v>
      </c>
      <c r="J18" s="172">
        <v>1</v>
      </c>
      <c r="K18" s="336"/>
      <c r="L18" s="138"/>
      <c r="M18" s="138"/>
    </row>
    <row r="19" spans="1:13" ht="15.95" customHeight="1">
      <c r="A19" s="845"/>
      <c r="B19" s="847"/>
      <c r="C19" s="849"/>
      <c r="D19" s="851"/>
      <c r="E19" s="853"/>
      <c r="F19" s="174">
        <f>D18*E18</f>
        <v>168.17472000000001</v>
      </c>
      <c r="G19" s="175">
        <f>F19</f>
        <v>168.17472000000001</v>
      </c>
      <c r="H19" s="176" t="s">
        <v>275</v>
      </c>
      <c r="I19" s="177" t="s">
        <v>275</v>
      </c>
      <c r="J19" s="178">
        <f>SUM(G19)</f>
        <v>168.17472000000001</v>
      </c>
      <c r="K19" s="336"/>
      <c r="L19" s="138"/>
      <c r="M19" s="138"/>
    </row>
    <row r="20" spans="1:13" ht="30" customHeight="1">
      <c r="A20" s="179" t="str">
        <f>'POÇO ARTESIANO; RESERVATÓRIO '!A18</f>
        <v>1.2</v>
      </c>
      <c r="B20" s="262" t="str">
        <f>'POÇO ARTESIANO; RESERVATÓRIO '!B18</f>
        <v>PERFURAÇÃO EM SOLO E ROCHAS SEDIMENTARES</v>
      </c>
      <c r="C20" s="842"/>
      <c r="D20" s="843"/>
      <c r="E20" s="843"/>
      <c r="F20" s="843"/>
      <c r="G20" s="843"/>
      <c r="H20" s="843"/>
      <c r="I20" s="843"/>
      <c r="J20" s="844"/>
      <c r="K20" s="336"/>
      <c r="L20" s="138"/>
      <c r="M20" s="138"/>
    </row>
    <row r="21" spans="1:13" ht="15.95" customHeight="1">
      <c r="A21" s="832" t="str">
        <f>'POÇO ARTESIANO; RESERVATÓRIO '!A19</f>
        <v>1.2.1</v>
      </c>
      <c r="B21" s="834" t="str">
        <f>'POÇO ARTESIANO; RESERVATÓRIO '!B19</f>
        <v>Perfuração de poço com perfuratriz (com diâmetro DN 10 ")</v>
      </c>
      <c r="C21" s="836" t="str">
        <f>'POÇO ARTESIANO; RESERVATÓRIO '!C19</f>
        <v>m</v>
      </c>
      <c r="D21" s="868">
        <f>'POÇO ARTESIANO; RESERVATÓRIO '!D19</f>
        <v>80</v>
      </c>
      <c r="E21" s="840">
        <f>'POÇO ARTESIANO; RESERVATÓRIO '!E19</f>
        <v>52.203203999999999</v>
      </c>
      <c r="F21" s="161">
        <v>1</v>
      </c>
      <c r="G21" s="161">
        <v>1</v>
      </c>
      <c r="H21" s="161" t="s">
        <v>275</v>
      </c>
      <c r="I21" s="161" t="s">
        <v>275</v>
      </c>
      <c r="J21" s="162">
        <v>1</v>
      </c>
      <c r="K21" s="336"/>
      <c r="L21" s="138"/>
      <c r="M21" s="138"/>
    </row>
    <row r="22" spans="1:13" ht="15.95" customHeight="1">
      <c r="A22" s="833"/>
      <c r="B22" s="835"/>
      <c r="C22" s="837"/>
      <c r="D22" s="869"/>
      <c r="E22" s="841"/>
      <c r="F22" s="164">
        <f>E21*D21</f>
        <v>4176.2563200000004</v>
      </c>
      <c r="G22" s="165">
        <f>F22</f>
        <v>4176.2563200000004</v>
      </c>
      <c r="H22" s="166" t="s">
        <v>275</v>
      </c>
      <c r="I22" s="167" t="s">
        <v>275</v>
      </c>
      <c r="J22" s="168">
        <f>SUM(G22)</f>
        <v>4176.2563200000004</v>
      </c>
      <c r="K22" s="336"/>
      <c r="L22" s="138"/>
      <c r="M22" s="138"/>
    </row>
    <row r="23" spans="1:13" ht="20.100000000000001" customHeight="1">
      <c r="A23" s="179" t="str">
        <f>'POÇO ARTESIANO; RESERVATÓRIO '!A20</f>
        <v>1.3</v>
      </c>
      <c r="B23" s="262" t="str">
        <f>'POÇO ARTESIANO; RESERVATÓRIO '!B20</f>
        <v>PERFURAÇÃO EM ROCHA:</v>
      </c>
      <c r="C23" s="842"/>
      <c r="D23" s="843"/>
      <c r="E23" s="843"/>
      <c r="F23" s="843"/>
      <c r="G23" s="843"/>
      <c r="H23" s="843"/>
      <c r="I23" s="843"/>
      <c r="J23" s="844"/>
      <c r="K23" s="336"/>
      <c r="L23" s="138"/>
      <c r="M23" s="138"/>
    </row>
    <row r="24" spans="1:13" ht="15.95" customHeight="1">
      <c r="A24" s="832" t="str">
        <f>'POÇO ARTESIANO; RESERVATÓRIO '!A21</f>
        <v>1.3.1</v>
      </c>
      <c r="B24" s="854" t="str">
        <f>'POÇO ARTESIANO; RESERVATÓRIO '!B21</f>
        <v>Perfuração de poço com perfuratriz à percussão (com diâmetro DN 8")</v>
      </c>
      <c r="C24" s="855" t="str">
        <f>'POÇO ARTESIANO; RESERVATÓRIO '!C21</f>
        <v>m</v>
      </c>
      <c r="D24" s="870">
        <f>'POÇO ARTESIANO; RESERVATÓRIO '!D21</f>
        <v>70</v>
      </c>
      <c r="E24" s="857">
        <f>'POÇO ARTESIANO; RESERVATÓRIO '!E21</f>
        <v>84.556920000000005</v>
      </c>
      <c r="F24" s="169">
        <v>1</v>
      </c>
      <c r="G24" s="169">
        <v>1</v>
      </c>
      <c r="H24" s="166" t="s">
        <v>275</v>
      </c>
      <c r="I24" s="167" t="s">
        <v>275</v>
      </c>
      <c r="J24" s="170">
        <v>1</v>
      </c>
      <c r="K24" s="336"/>
      <c r="L24" s="138"/>
      <c r="M24" s="138"/>
    </row>
    <row r="25" spans="1:13" ht="15.95" customHeight="1">
      <c r="A25" s="833"/>
      <c r="B25" s="835"/>
      <c r="C25" s="836"/>
      <c r="D25" s="871"/>
      <c r="E25" s="840"/>
      <c r="F25" s="164">
        <f>E24*D24</f>
        <v>5918.9844000000003</v>
      </c>
      <c r="G25" s="165">
        <f>F25</f>
        <v>5918.9844000000003</v>
      </c>
      <c r="H25" s="166" t="s">
        <v>275</v>
      </c>
      <c r="I25" s="167" t="s">
        <v>275</v>
      </c>
      <c r="J25" s="168">
        <f>G25</f>
        <v>5918.9844000000003</v>
      </c>
      <c r="K25" s="336"/>
      <c r="L25" s="138"/>
      <c r="M25" s="138"/>
    </row>
    <row r="26" spans="1:13" ht="20.100000000000001" customHeight="1">
      <c r="A26" s="179" t="str">
        <f>'POÇO ARTESIANO; RESERVATÓRIO '!A22</f>
        <v>1.4</v>
      </c>
      <c r="B26" s="262" t="str">
        <f>'POÇO ARTESIANO; RESERVATÓRIO '!B22</f>
        <v>ALARGAMENTO DO FURO:</v>
      </c>
      <c r="C26" s="842"/>
      <c r="D26" s="843"/>
      <c r="E26" s="843"/>
      <c r="F26" s="843"/>
      <c r="G26" s="843"/>
      <c r="H26" s="843"/>
      <c r="I26" s="843"/>
      <c r="J26" s="844"/>
      <c r="K26" s="336"/>
      <c r="L26" s="138"/>
      <c r="M26" s="138"/>
    </row>
    <row r="27" spans="1:13" ht="15.95" customHeight="1">
      <c r="A27" s="858" t="str">
        <f>'POÇO ARTESIANO; RESERVATÓRIO '!A23</f>
        <v>1.4.1</v>
      </c>
      <c r="B27" s="860" t="str">
        <f>'POÇO ARTESIANO; RESERVATÓRIO '!B23</f>
        <v>Perfuração de poço com perfuratriz à percussão (com diâmetro DN10")</v>
      </c>
      <c r="C27" s="862" t="str">
        <f>'POÇO ARTESIANO; RESERVATÓRIO '!C23</f>
        <v>m</v>
      </c>
      <c r="D27" s="864">
        <f>'POÇO ARTESIANO; RESERVATÓRIO '!D23</f>
        <v>60</v>
      </c>
      <c r="E27" s="866">
        <f>'POÇO ARTESIANO; RESERVATÓRIO '!E23</f>
        <v>52.203203999999999</v>
      </c>
      <c r="F27" s="185">
        <v>1</v>
      </c>
      <c r="G27" s="185">
        <v>1</v>
      </c>
      <c r="H27" s="264" t="s">
        <v>275</v>
      </c>
      <c r="I27" s="265" t="s">
        <v>275</v>
      </c>
      <c r="J27" s="186">
        <v>1</v>
      </c>
      <c r="K27" s="336"/>
      <c r="L27" s="138"/>
      <c r="M27" s="138"/>
    </row>
    <row r="28" spans="1:13" ht="15.95" customHeight="1" thickBot="1">
      <c r="A28" s="859"/>
      <c r="B28" s="861"/>
      <c r="C28" s="863"/>
      <c r="D28" s="865"/>
      <c r="E28" s="867"/>
      <c r="F28" s="180">
        <f>D27*E27</f>
        <v>3132.1922399999999</v>
      </c>
      <c r="G28" s="181">
        <f>F28</f>
        <v>3132.1922399999999</v>
      </c>
      <c r="H28" s="182" t="s">
        <v>275</v>
      </c>
      <c r="I28" s="183" t="s">
        <v>275</v>
      </c>
      <c r="J28" s="184">
        <f>SUM(G28)</f>
        <v>3132.1922399999999</v>
      </c>
      <c r="K28" s="336"/>
      <c r="L28" s="138"/>
      <c r="M28" s="138"/>
    </row>
    <row r="29" spans="1:13" ht="30" customHeight="1" thickTop="1">
      <c r="A29" s="160" t="str">
        <f>'POÇO ARTESIANO; RESERVATÓRIO '!A24</f>
        <v>1.5</v>
      </c>
      <c r="B29" s="261" t="str">
        <f>'POÇO ARTESIANO; RESERVATÓRIO '!B24</f>
        <v>FORNECIMENTO E INSTALAÇÃO TUBO DE RECALQUE</v>
      </c>
      <c r="C29" s="872"/>
      <c r="D29" s="873"/>
      <c r="E29" s="873"/>
      <c r="F29" s="873"/>
      <c r="G29" s="873"/>
      <c r="H29" s="873"/>
      <c r="I29" s="873"/>
      <c r="J29" s="874"/>
      <c r="K29" s="336"/>
      <c r="L29" s="138"/>
      <c r="M29" s="138"/>
    </row>
    <row r="30" spans="1:13" ht="15.95" customHeight="1">
      <c r="A30" s="891" t="str">
        <f>'POÇO ARTESIANO; RESERVATÓRIO '!A25</f>
        <v>1.5.1</v>
      </c>
      <c r="B30" s="892" t="str">
        <f>'POÇO ARTESIANO; RESERVATÓRIO '!B25</f>
        <v>TUBO GEO. 150x4mt,  Ø6".</v>
      </c>
      <c r="C30" s="992" t="str">
        <f>'POÇO ARTESIANO; RESERVATÓRIO '!C25</f>
        <v>m</v>
      </c>
      <c r="D30" s="894">
        <f>'POÇO ARTESIANO; RESERVATÓRIO '!D25</f>
        <v>48</v>
      </c>
      <c r="E30" s="885">
        <f>'POÇO ARTESIANO; RESERVATÓRIO '!E25</f>
        <v>502.24</v>
      </c>
      <c r="F30" s="249">
        <v>1</v>
      </c>
      <c r="G30" s="185">
        <v>0.5</v>
      </c>
      <c r="H30" s="185">
        <v>0.5</v>
      </c>
      <c r="I30" s="249" t="s">
        <v>275</v>
      </c>
      <c r="J30" s="250">
        <v>1</v>
      </c>
      <c r="K30" s="336"/>
      <c r="L30" s="138"/>
      <c r="M30" s="138"/>
    </row>
    <row r="31" spans="1:13" ht="15.95" customHeight="1">
      <c r="A31" s="876"/>
      <c r="B31" s="878"/>
      <c r="C31" s="880"/>
      <c r="D31" s="882"/>
      <c r="E31" s="884"/>
      <c r="F31" s="251">
        <f>E30*D30</f>
        <v>24107.52</v>
      </c>
      <c r="G31" s="165">
        <f>F31*G30</f>
        <v>12053.76</v>
      </c>
      <c r="H31" s="165">
        <f>F31*H30</f>
        <v>12053.76</v>
      </c>
      <c r="I31" s="253" t="s">
        <v>275</v>
      </c>
      <c r="J31" s="254">
        <f>SUM(H31,G31)</f>
        <v>24107.52</v>
      </c>
      <c r="K31" s="336"/>
      <c r="L31" s="138"/>
      <c r="M31" s="138"/>
    </row>
    <row r="32" spans="1:13" ht="15.95" customHeight="1">
      <c r="A32" s="876" t="str">
        <f>'POÇO ARTESIANO; RESERVATÓRIO '!A26</f>
        <v>1.5.2</v>
      </c>
      <c r="B32" s="878" t="str">
        <f>'POÇO ARTESIANO; RESERVATÓRIO '!B26</f>
        <v>MOTOBOMBA LEÃO 5CV 4R8PB-18 350/38</v>
      </c>
      <c r="C32" s="880" t="str">
        <f>'POÇO ARTESIANO; RESERVATÓRIO '!C26</f>
        <v>und.</v>
      </c>
      <c r="D32" s="882">
        <f>'POÇO ARTESIANO; RESERVATÓRIO '!D26</f>
        <v>1</v>
      </c>
      <c r="E32" s="884">
        <f>'POÇO ARTESIANO; RESERVATÓRIO '!E26</f>
        <v>8299</v>
      </c>
      <c r="F32" s="255">
        <v>1</v>
      </c>
      <c r="G32" s="171">
        <v>0.5</v>
      </c>
      <c r="H32" s="171">
        <v>0.5</v>
      </c>
      <c r="I32" s="255" t="s">
        <v>275</v>
      </c>
      <c r="J32" s="256">
        <v>1</v>
      </c>
      <c r="K32" s="336"/>
      <c r="L32" s="138"/>
      <c r="M32" s="138"/>
    </row>
    <row r="33" spans="1:13" ht="15.95" customHeight="1">
      <c r="A33" s="876"/>
      <c r="B33" s="878"/>
      <c r="C33" s="880"/>
      <c r="D33" s="882"/>
      <c r="E33" s="884"/>
      <c r="F33" s="251">
        <f>E32*D32</f>
        <v>8299</v>
      </c>
      <c r="G33" s="165">
        <f>F33*G32</f>
        <v>4149.5</v>
      </c>
      <c r="H33" s="165">
        <f>F33*H32</f>
        <v>4149.5</v>
      </c>
      <c r="I33" s="253" t="s">
        <v>275</v>
      </c>
      <c r="J33" s="254">
        <f>SUM(G33:H33)</f>
        <v>8299</v>
      </c>
      <c r="K33" s="336"/>
      <c r="L33" s="138"/>
      <c r="M33" s="138"/>
    </row>
    <row r="34" spans="1:13" ht="15.95" customHeight="1">
      <c r="A34" s="876" t="str">
        <f>'POÇO ARTESIANO; RESERVATÓRIO '!A27</f>
        <v>1.5.3</v>
      </c>
      <c r="B34" s="878" t="str">
        <f>'POÇO ARTESIANO; RESERVATÓRIO '!B27</f>
        <v>TUBO ROSCAVEL 1.1/2.</v>
      </c>
      <c r="C34" s="880" t="str">
        <f>'POÇO ARTESIANO; RESERVATÓRIO '!C27</f>
        <v>m</v>
      </c>
      <c r="D34" s="882">
        <f>'POÇO ARTESIANO; RESERVATÓRIO '!D27</f>
        <v>72</v>
      </c>
      <c r="E34" s="884">
        <f>'POÇO ARTESIANO; RESERVATÓRIO '!E27</f>
        <v>117.39</v>
      </c>
      <c r="F34" s="255">
        <v>1</v>
      </c>
      <c r="G34" s="171">
        <v>0.5</v>
      </c>
      <c r="H34" s="171">
        <v>0.5</v>
      </c>
      <c r="I34" s="255" t="s">
        <v>275</v>
      </c>
      <c r="J34" s="256">
        <v>1</v>
      </c>
      <c r="K34" s="336"/>
      <c r="L34" s="138"/>
      <c r="M34" s="138"/>
    </row>
    <row r="35" spans="1:13" ht="15.95" customHeight="1">
      <c r="A35" s="876"/>
      <c r="B35" s="878"/>
      <c r="C35" s="880"/>
      <c r="D35" s="882"/>
      <c r="E35" s="884"/>
      <c r="F35" s="251">
        <f>E34*D34</f>
        <v>8452.08</v>
      </c>
      <c r="G35" s="165">
        <f>F35*G34</f>
        <v>4226.04</v>
      </c>
      <c r="H35" s="165">
        <f>F35*H34</f>
        <v>4226.04</v>
      </c>
      <c r="I35" s="253" t="s">
        <v>275</v>
      </c>
      <c r="J35" s="254">
        <f>SUM(G35:H35)</f>
        <v>8452.08</v>
      </c>
      <c r="K35" s="336"/>
      <c r="L35" s="138"/>
      <c r="M35" s="138"/>
    </row>
    <row r="36" spans="1:13" ht="15.95" customHeight="1">
      <c r="A36" s="876" t="str">
        <f>'POÇO ARTESIANO; RESERVATÓRIO '!A28</f>
        <v>1.5.4</v>
      </c>
      <c r="B36" s="878" t="str">
        <f>'POÇO ARTESIANO; RESERVATÓRIO '!B28</f>
        <v>CORDA BRANCA TRANÇADA 12MM</v>
      </c>
      <c r="C36" s="880" t="str">
        <f>'POÇO ARTESIANO; RESERVATÓRIO '!C28</f>
        <v>m</v>
      </c>
      <c r="D36" s="882">
        <f>'POÇO ARTESIANO; RESERVATÓRIO '!D28</f>
        <v>90</v>
      </c>
      <c r="E36" s="884">
        <f>'POÇO ARTESIANO; RESERVATÓRIO '!E28</f>
        <v>4.9450000000000003</v>
      </c>
      <c r="F36" s="255">
        <v>1</v>
      </c>
      <c r="G36" s="171">
        <v>0.5</v>
      </c>
      <c r="H36" s="171">
        <v>0.5</v>
      </c>
      <c r="I36" s="255" t="s">
        <v>275</v>
      </c>
      <c r="J36" s="256">
        <v>1</v>
      </c>
      <c r="K36" s="336"/>
      <c r="L36" s="138"/>
      <c r="M36" s="138"/>
    </row>
    <row r="37" spans="1:13" ht="15.95" customHeight="1">
      <c r="A37" s="876"/>
      <c r="B37" s="878"/>
      <c r="C37" s="880"/>
      <c r="D37" s="882"/>
      <c r="E37" s="884"/>
      <c r="F37" s="251">
        <f>E36*D36</f>
        <v>445.05</v>
      </c>
      <c r="G37" s="165">
        <f>F37*G36</f>
        <v>222.52500000000001</v>
      </c>
      <c r="H37" s="165">
        <f>F37*H36</f>
        <v>222.52500000000001</v>
      </c>
      <c r="I37" s="253" t="s">
        <v>275</v>
      </c>
      <c r="J37" s="254">
        <f>SUM(G37:H37)</f>
        <v>445.05</v>
      </c>
      <c r="K37" s="336"/>
      <c r="L37" s="138"/>
      <c r="M37" s="138"/>
    </row>
    <row r="38" spans="1:13" ht="15.95" customHeight="1">
      <c r="A38" s="876" t="str">
        <f>'POÇO ARTESIANO; RESERVATÓRIO '!A29</f>
        <v>1.5.5</v>
      </c>
      <c r="B38" s="878" t="str">
        <f>'POÇO ARTESIANO; RESERVATÓRIO '!B29</f>
        <v>FITA AUTO FUSÃO 10M</v>
      </c>
      <c r="C38" s="880" t="str">
        <f>'POÇO ARTESIANO; RESERVATÓRIO '!C29</f>
        <v>und.</v>
      </c>
      <c r="D38" s="882">
        <f>'POÇO ARTESIANO; RESERVATÓRIO '!D29</f>
        <v>1</v>
      </c>
      <c r="E38" s="884">
        <f>'POÇO ARTESIANO; RESERVATÓRIO '!E29</f>
        <v>49.45</v>
      </c>
      <c r="F38" s="255">
        <v>1</v>
      </c>
      <c r="G38" s="171">
        <v>0.5</v>
      </c>
      <c r="H38" s="171">
        <v>0.5</v>
      </c>
      <c r="I38" s="255" t="s">
        <v>275</v>
      </c>
      <c r="J38" s="256">
        <v>1</v>
      </c>
      <c r="K38" s="336"/>
      <c r="L38" s="138"/>
      <c r="M38" s="138"/>
    </row>
    <row r="39" spans="1:13" ht="15.95" customHeight="1">
      <c r="A39" s="876"/>
      <c r="B39" s="878"/>
      <c r="C39" s="880"/>
      <c r="D39" s="882"/>
      <c r="E39" s="884"/>
      <c r="F39" s="251">
        <f>E38*D38</f>
        <v>49.45</v>
      </c>
      <c r="G39" s="165">
        <f>F39*G38</f>
        <v>24.725000000000001</v>
      </c>
      <c r="H39" s="165">
        <f>F39*H38</f>
        <v>24.725000000000001</v>
      </c>
      <c r="I39" s="253" t="s">
        <v>275</v>
      </c>
      <c r="J39" s="254">
        <f>SUM(G39:H39)</f>
        <v>49.45</v>
      </c>
      <c r="K39" s="336"/>
      <c r="L39" s="138"/>
      <c r="M39" s="138"/>
    </row>
    <row r="40" spans="1:13" ht="15.95" customHeight="1">
      <c r="A40" s="876" t="str">
        <f>'POÇO ARTESIANO; RESERVATÓRIO '!A30</f>
        <v>1.5.6</v>
      </c>
      <c r="B40" s="878" t="str">
        <f>'POÇO ARTESIANO; RESERVATÓRIO '!B30</f>
        <v>FITA VEDA ROSCA 18X50mts</v>
      </c>
      <c r="C40" s="880" t="str">
        <f>'POÇO ARTESIANO; RESERVATÓRIO '!C31</f>
        <v>und.</v>
      </c>
      <c r="D40" s="882">
        <f>'POÇO ARTESIANO; RESERVATÓRIO '!D30</f>
        <v>4</v>
      </c>
      <c r="E40" s="884">
        <f>'POÇO ARTESIANO; RESERVATÓRIO '!E30</f>
        <v>10.750000000000002</v>
      </c>
      <c r="F40" s="255">
        <v>1</v>
      </c>
      <c r="G40" s="171">
        <v>0.5</v>
      </c>
      <c r="H40" s="171">
        <v>0.5</v>
      </c>
      <c r="I40" s="255" t="s">
        <v>275</v>
      </c>
      <c r="J40" s="256">
        <v>1</v>
      </c>
      <c r="K40" s="336"/>
      <c r="L40" s="138"/>
      <c r="M40" s="138"/>
    </row>
    <row r="41" spans="1:13" ht="15.95" customHeight="1">
      <c r="A41" s="876"/>
      <c r="B41" s="878"/>
      <c r="C41" s="880"/>
      <c r="D41" s="882"/>
      <c r="E41" s="884"/>
      <c r="F41" s="251">
        <f>E40*D40</f>
        <v>43.000000000000007</v>
      </c>
      <c r="G41" s="165">
        <f>F41*G40</f>
        <v>21.500000000000004</v>
      </c>
      <c r="H41" s="165">
        <f>F41*H40</f>
        <v>21.500000000000004</v>
      </c>
      <c r="I41" s="253" t="s">
        <v>275</v>
      </c>
      <c r="J41" s="254">
        <f>SUM(G41:H41)</f>
        <v>43.000000000000007</v>
      </c>
      <c r="K41" s="336"/>
      <c r="L41" s="138"/>
      <c r="M41" s="138"/>
    </row>
    <row r="42" spans="1:13" ht="15.95" customHeight="1">
      <c r="A42" s="876" t="str">
        <f>'POÇO ARTESIANO; RESERVATÓRIO '!A31</f>
        <v>1.5.7</v>
      </c>
      <c r="B42" s="878" t="str">
        <f>'POÇO ARTESIANO; RESERVATÓRIO '!B31</f>
        <v>Luva F°G° de 1 1/2" (IE)</v>
      </c>
      <c r="C42" s="880" t="str">
        <f>'POÇO ARTESIANO; RESERVATÓRIO '!C31</f>
        <v>und.</v>
      </c>
      <c r="D42" s="882">
        <f>'POÇO ARTESIANO; RESERVATÓRIO '!D31</f>
        <v>12</v>
      </c>
      <c r="E42" s="884">
        <f>'POÇO ARTESIANO; RESERVATÓRIO '!E31</f>
        <v>8.3862899999999989</v>
      </c>
      <c r="F42" s="255">
        <v>1</v>
      </c>
      <c r="G42" s="171">
        <v>0.5</v>
      </c>
      <c r="H42" s="171">
        <v>0.5</v>
      </c>
      <c r="I42" s="255" t="s">
        <v>275</v>
      </c>
      <c r="J42" s="256">
        <v>1</v>
      </c>
      <c r="K42" s="336"/>
      <c r="L42" s="138"/>
      <c r="M42" s="138"/>
    </row>
    <row r="43" spans="1:13" ht="15.95" customHeight="1">
      <c r="A43" s="876"/>
      <c r="B43" s="878"/>
      <c r="C43" s="880"/>
      <c r="D43" s="882"/>
      <c r="E43" s="884"/>
      <c r="F43" s="251">
        <f>E42*D42</f>
        <v>100.63547999999999</v>
      </c>
      <c r="G43" s="165">
        <f>F43*G42</f>
        <v>50.317739999999993</v>
      </c>
      <c r="H43" s="165">
        <f>F43*H42</f>
        <v>50.317739999999993</v>
      </c>
      <c r="I43" s="253" t="s">
        <v>275</v>
      </c>
      <c r="J43" s="254">
        <f>SUM(G43:H43)</f>
        <v>100.63547999999999</v>
      </c>
      <c r="K43" s="336"/>
      <c r="L43" s="138"/>
      <c r="M43" s="138"/>
    </row>
    <row r="44" spans="1:13" ht="35.1" customHeight="1">
      <c r="A44" s="876" t="str">
        <f>'POÇO ARTESIANO; RESERVATÓRIO '!A32</f>
        <v>1.5.8</v>
      </c>
      <c r="B44" s="878" t="str">
        <f>'POÇO ARTESIANO; RESERVATÓRIO '!B32</f>
        <v>UNIÃO, EM FERRO GALVANIZADO, DN 40 (1 1/2"), CONEXÃO ROSQUEADA, INSTALADO EM REDE DE ALIMENTAÇÃO - FORNECIMENTO E INSTALAÇÃO. AF_12/2015</v>
      </c>
      <c r="C44" s="880" t="str">
        <f>'POÇO ARTESIANO; RESERVATÓRIO '!C32</f>
        <v>und.</v>
      </c>
      <c r="D44" s="882">
        <f>'POÇO ARTESIANO; RESERVATÓRIO '!D32</f>
        <v>1</v>
      </c>
      <c r="E44" s="884">
        <f>'POÇO ARTESIANO; RESERVATÓRIO '!E32</f>
        <v>70.908836100000002</v>
      </c>
      <c r="F44" s="255">
        <v>1</v>
      </c>
      <c r="G44" s="171">
        <v>0.5</v>
      </c>
      <c r="H44" s="171">
        <v>0.5</v>
      </c>
      <c r="I44" s="255" t="s">
        <v>275</v>
      </c>
      <c r="J44" s="256">
        <v>1</v>
      </c>
      <c r="K44" s="336"/>
      <c r="L44" s="138"/>
      <c r="M44" s="138"/>
    </row>
    <row r="45" spans="1:13" ht="35.1" customHeight="1">
      <c r="A45" s="876"/>
      <c r="B45" s="878"/>
      <c r="C45" s="880"/>
      <c r="D45" s="882"/>
      <c r="E45" s="884"/>
      <c r="F45" s="251">
        <f>E44*D44</f>
        <v>70.908836100000002</v>
      </c>
      <c r="G45" s="165">
        <f>F45*G44</f>
        <v>35.454418050000001</v>
      </c>
      <c r="H45" s="165">
        <f>F45*H44</f>
        <v>35.454418050000001</v>
      </c>
      <c r="I45" s="253" t="s">
        <v>275</v>
      </c>
      <c r="J45" s="254">
        <f>SUM(G45:H45)</f>
        <v>70.908836100000002</v>
      </c>
      <c r="K45" s="336"/>
      <c r="L45" s="138"/>
      <c r="M45" s="138"/>
    </row>
    <row r="46" spans="1:13" ht="15.95" customHeight="1">
      <c r="A46" s="876" t="str">
        <f>'POÇO ARTESIANO; RESERVATÓRIO '!A33</f>
        <v>1.5.9</v>
      </c>
      <c r="B46" s="878" t="str">
        <f>'POÇO ARTESIANO; RESERVATÓRIO '!B33</f>
        <v>Curva 90° F°G° 1 1/2" (IE)</v>
      </c>
      <c r="C46" s="880" t="str">
        <f>'POÇO ARTESIANO; RESERVATÓRIO '!C33</f>
        <v>und.</v>
      </c>
      <c r="D46" s="882">
        <f>'POÇO ARTESIANO; RESERVATÓRIO '!D33</f>
        <v>1</v>
      </c>
      <c r="E46" s="884">
        <f>'POÇO ARTESIANO; RESERVATÓRIO '!E33</f>
        <v>78.114660000000001</v>
      </c>
      <c r="F46" s="255">
        <v>1</v>
      </c>
      <c r="G46" s="171">
        <v>0.5</v>
      </c>
      <c r="H46" s="171">
        <v>0.5</v>
      </c>
      <c r="I46" s="255" t="s">
        <v>275</v>
      </c>
      <c r="J46" s="256">
        <v>1</v>
      </c>
      <c r="K46" s="336"/>
      <c r="L46" s="138"/>
      <c r="M46" s="138"/>
    </row>
    <row r="47" spans="1:13" ht="15.95" customHeight="1" thickBot="1">
      <c r="A47" s="895"/>
      <c r="B47" s="896"/>
      <c r="C47" s="897"/>
      <c r="D47" s="898"/>
      <c r="E47" s="899"/>
      <c r="F47" s="319">
        <f>E46*D46</f>
        <v>78.114660000000001</v>
      </c>
      <c r="G47" s="181">
        <f>F47*G46</f>
        <v>39.05733</v>
      </c>
      <c r="H47" s="181">
        <f>F47*H46</f>
        <v>39.05733</v>
      </c>
      <c r="I47" s="320" t="s">
        <v>275</v>
      </c>
      <c r="J47" s="321">
        <f>SUM(G47:H47)</f>
        <v>78.114660000000001</v>
      </c>
      <c r="K47" s="336"/>
      <c r="L47" s="138"/>
      <c r="M47" s="138"/>
    </row>
    <row r="48" spans="1:13" ht="35.1" customHeight="1" thickTop="1">
      <c r="A48" s="875" t="str">
        <f>'POÇO ARTESIANO; RESERVATÓRIO '!A34</f>
        <v>1.5.10</v>
      </c>
      <c r="B48" s="877" t="str">
        <f>'POÇO ARTESIANO; RESERVATÓRIO '!B34</f>
        <v>NIPLE, EM FERRO GALVANIZADO, DN 40 (1 1/2"), CONEXÃO ROSQUEADA, INSTALADO EM REDE DE ALIMENTAÇÃO PARA HIDRANTE - FORNECIMENTO E INSTALAÇÃO. AF_12/2015</v>
      </c>
      <c r="C48" s="879" t="str">
        <f>'POÇO ARTESIANO; RESERVATÓRIO '!C34</f>
        <v>und.</v>
      </c>
      <c r="D48" s="881">
        <f>'POÇO ARTESIANO; RESERVATÓRIO '!D34</f>
        <v>2</v>
      </c>
      <c r="E48" s="883">
        <f>'POÇO ARTESIANO; RESERVATÓRIO '!E34</f>
        <v>38.478236100000004</v>
      </c>
      <c r="F48" s="317">
        <v>1</v>
      </c>
      <c r="G48" s="161">
        <v>0.5</v>
      </c>
      <c r="H48" s="161">
        <v>0.5</v>
      </c>
      <c r="I48" s="317" t="s">
        <v>275</v>
      </c>
      <c r="J48" s="318">
        <v>1</v>
      </c>
      <c r="K48" s="336"/>
      <c r="L48" s="138"/>
      <c r="M48" s="138"/>
    </row>
    <row r="49" spans="1:13" ht="35.1" customHeight="1">
      <c r="A49" s="876"/>
      <c r="B49" s="878"/>
      <c r="C49" s="880"/>
      <c r="D49" s="882"/>
      <c r="E49" s="884"/>
      <c r="F49" s="251">
        <f>E48*D48</f>
        <v>76.956472200000007</v>
      </c>
      <c r="G49" s="165">
        <f>F49*G48</f>
        <v>38.478236100000004</v>
      </c>
      <c r="H49" s="165">
        <f>F49*H48</f>
        <v>38.478236100000004</v>
      </c>
      <c r="I49" s="253" t="s">
        <v>275</v>
      </c>
      <c r="J49" s="254">
        <f>SUM(G49:H49)</f>
        <v>76.956472200000007</v>
      </c>
      <c r="K49" s="336"/>
      <c r="L49" s="138"/>
      <c r="M49" s="138"/>
    </row>
    <row r="50" spans="1:13" ht="20.100000000000001" customHeight="1">
      <c r="A50" s="876" t="str">
        <f>'POÇO ARTESIANO; RESERVATÓRIO '!A35</f>
        <v>1.5.11</v>
      </c>
      <c r="B50" s="878" t="str">
        <f>'POÇO ARTESIANO; RESERVATÓRIO '!B35</f>
        <v>VÁLVULA DE RETENÇÃO HORIZONTAL Ø 40MM (1.1/2") - FORNECIMENTO E INSTALAÇÃO.</v>
      </c>
      <c r="C50" s="880" t="str">
        <f>'POÇO ARTESIANO; RESERVATÓRIO '!C35</f>
        <v>und.</v>
      </c>
      <c r="D50" s="882">
        <f>'POÇO ARTESIANO; RESERVATÓRIO '!D35</f>
        <v>1</v>
      </c>
      <c r="E50" s="884">
        <f>'POÇO ARTESIANO; RESERVATÓRIO '!E35</f>
        <v>161.91409200000001</v>
      </c>
      <c r="F50" s="255">
        <v>1</v>
      </c>
      <c r="G50" s="171">
        <v>0.5</v>
      </c>
      <c r="H50" s="171">
        <v>0.5</v>
      </c>
      <c r="I50" s="255" t="s">
        <v>275</v>
      </c>
      <c r="J50" s="256">
        <v>1</v>
      </c>
      <c r="K50" s="336"/>
      <c r="L50" s="138"/>
      <c r="M50" s="138"/>
    </row>
    <row r="51" spans="1:13" ht="20.100000000000001" customHeight="1">
      <c r="A51" s="876"/>
      <c r="B51" s="878"/>
      <c r="C51" s="880"/>
      <c r="D51" s="882"/>
      <c r="E51" s="884"/>
      <c r="F51" s="251">
        <f>E50*D50</f>
        <v>161.91409200000001</v>
      </c>
      <c r="G51" s="165">
        <f>F51*G50</f>
        <v>80.957046000000005</v>
      </c>
      <c r="H51" s="165">
        <f>F51*H50</f>
        <v>80.957046000000005</v>
      </c>
      <c r="I51" s="253" t="s">
        <v>275</v>
      </c>
      <c r="J51" s="254">
        <f>SUM(G51:H51)</f>
        <v>161.91409200000001</v>
      </c>
      <c r="K51" s="336"/>
      <c r="L51" s="138"/>
      <c r="M51" s="138"/>
    </row>
    <row r="52" spans="1:13" ht="39.950000000000003" customHeight="1">
      <c r="A52" s="876" t="str">
        <f>'POÇO ARTESIANO; RESERVATÓRIO '!A36</f>
        <v>1.5.12</v>
      </c>
      <c r="B52" s="878" t="str">
        <f>'POÇO ARTESIANO; RESERVATÓRIO '!B36</f>
        <v>REGISTRO DE GAVETA BRUTO, LATÃO, ROSCÁVEL, 1 1/2, INSTALADO EM RESERVAÇÃO DE ÁGUA DE EDIFICAÇÃO QUE POSSUA RESERVATÓRIO DE FIBRA/   FIBROCIMENTO FORNECIMENTO E INSTALAÇÃO. AF_06/2016.</v>
      </c>
      <c r="C52" s="880" t="str">
        <f>'POÇO ARTESIANO; RESERVATÓRIO '!C36</f>
        <v>und.</v>
      </c>
      <c r="D52" s="882">
        <f>'POÇO ARTESIANO; RESERVATÓRIO '!D36</f>
        <v>1</v>
      </c>
      <c r="E52" s="884">
        <f>'POÇO ARTESIANO; RESERVATÓRIO '!E36</f>
        <v>109.63039200000001</v>
      </c>
      <c r="F52" s="255">
        <v>1</v>
      </c>
      <c r="G52" s="276">
        <v>0.5</v>
      </c>
      <c r="H52" s="276">
        <v>0.5</v>
      </c>
      <c r="I52" s="255" t="s">
        <v>275</v>
      </c>
      <c r="J52" s="256">
        <v>1</v>
      </c>
      <c r="K52" s="336"/>
      <c r="L52" s="138"/>
      <c r="M52" s="138"/>
    </row>
    <row r="53" spans="1:13" ht="39.950000000000003" customHeight="1">
      <c r="A53" s="876"/>
      <c r="B53" s="878"/>
      <c r="C53" s="880"/>
      <c r="D53" s="882"/>
      <c r="E53" s="884"/>
      <c r="F53" s="251">
        <f>E52*D52</f>
        <v>109.63039200000001</v>
      </c>
      <c r="G53" s="252">
        <f>F53*G52</f>
        <v>54.815196000000007</v>
      </c>
      <c r="H53" s="252">
        <f>F53*H52</f>
        <v>54.815196000000007</v>
      </c>
      <c r="I53" s="253" t="s">
        <v>275</v>
      </c>
      <c r="J53" s="254">
        <f>SUM(G53:H53)</f>
        <v>109.63039200000001</v>
      </c>
      <c r="K53" s="336"/>
      <c r="L53" s="138"/>
      <c r="M53" s="138"/>
    </row>
    <row r="54" spans="1:13" ht="27.95" customHeight="1">
      <c r="A54" s="876" t="str">
        <f>'POÇO ARTESIANO; RESERVATÓRIO '!A37</f>
        <v>1.5.13</v>
      </c>
      <c r="B54" s="878" t="str">
        <f>'POÇO ARTESIANO; RESERVATÓRIO '!B37</f>
        <v>ASSENTAMENTO DE TAMPAO DE FERRO FUNDIDO 600 MM - Tampa para poço Artesiano com furo Central de 1 1/2"</v>
      </c>
      <c r="C54" s="880" t="str">
        <f>'POÇO ARTESIANO; RESERVATÓRIO '!C37</f>
        <v>und.</v>
      </c>
      <c r="D54" s="882">
        <f>'POÇO ARTESIANO; RESERVATÓRIO '!D37</f>
        <v>1</v>
      </c>
      <c r="E54" s="884">
        <f>'POÇO ARTESIANO; RESERVATÓRIO '!E37</f>
        <v>94.711800000000011</v>
      </c>
      <c r="F54" s="255">
        <v>1</v>
      </c>
      <c r="G54" s="255">
        <v>0.5</v>
      </c>
      <c r="H54" s="255">
        <v>0.5</v>
      </c>
      <c r="I54" s="255" t="s">
        <v>275</v>
      </c>
      <c r="J54" s="256">
        <v>1</v>
      </c>
      <c r="K54" s="336"/>
      <c r="L54" s="138"/>
      <c r="M54" s="138"/>
    </row>
    <row r="55" spans="1:13" ht="27.95" customHeight="1">
      <c r="A55" s="886"/>
      <c r="B55" s="887"/>
      <c r="C55" s="888"/>
      <c r="D55" s="889"/>
      <c r="E55" s="890"/>
      <c r="F55" s="257">
        <f>E54*D54</f>
        <v>94.711800000000011</v>
      </c>
      <c r="G55" s="258">
        <f>F55*G54</f>
        <v>47.355900000000005</v>
      </c>
      <c r="H55" s="258">
        <f>F55*H54</f>
        <v>47.355900000000005</v>
      </c>
      <c r="I55" s="259" t="s">
        <v>275</v>
      </c>
      <c r="J55" s="260">
        <f>SUM(G55:H55)</f>
        <v>94.711800000000011</v>
      </c>
      <c r="K55" s="336"/>
      <c r="L55" s="138"/>
      <c r="M55" s="138"/>
    </row>
    <row r="56" spans="1:13" ht="31.5">
      <c r="A56" s="160" t="str">
        <f>'POÇO ARTESIANO; RESERVATÓRIO '!A38</f>
        <v>1.6</v>
      </c>
      <c r="B56" s="261" t="str">
        <f>'POÇO ARTESIANO; RESERVATÓRIO '!B38</f>
        <v>FORNECIMENTO E INSTALAÇÃO DE FILTROS:</v>
      </c>
      <c r="C56" s="872"/>
      <c r="D56" s="873"/>
      <c r="E56" s="873"/>
      <c r="F56" s="873"/>
      <c r="G56" s="873"/>
      <c r="H56" s="873"/>
      <c r="I56" s="873"/>
      <c r="J56" s="874"/>
      <c r="K56" s="336"/>
      <c r="L56" s="138"/>
      <c r="M56" s="138"/>
    </row>
    <row r="57" spans="1:13" ht="15.95" customHeight="1">
      <c r="A57" s="876" t="str">
        <f>'POÇO ARTESIANO; RESERVATÓRIO '!A39</f>
        <v>1.6.1</v>
      </c>
      <c r="B57" s="878" t="str">
        <f>'POÇO ARTESIANO; RESERVATÓRIO '!B39</f>
        <v>FILTRO GEO STANDER 150X4MT - LUPERI</v>
      </c>
      <c r="C57" s="880" t="str">
        <f>'POÇO ARTESIANO; RESERVATÓRIO '!C39</f>
        <v>und.</v>
      </c>
      <c r="D57" s="882">
        <f>'POÇO ARTESIANO; RESERVATÓRIO '!D39</f>
        <v>4</v>
      </c>
      <c r="E57" s="884">
        <f>'POÇO ARTESIANO; RESERVATÓRIO '!E39</f>
        <v>780.88000000000011</v>
      </c>
      <c r="F57" s="255">
        <v>1</v>
      </c>
      <c r="G57" s="255">
        <v>0.5</v>
      </c>
      <c r="H57" s="255">
        <v>0.5</v>
      </c>
      <c r="I57" s="255" t="s">
        <v>275</v>
      </c>
      <c r="J57" s="256">
        <v>1</v>
      </c>
      <c r="K57" s="336"/>
      <c r="L57" s="138"/>
      <c r="M57" s="138"/>
    </row>
    <row r="58" spans="1:13" ht="15.95" customHeight="1">
      <c r="A58" s="876"/>
      <c r="B58" s="878"/>
      <c r="C58" s="880"/>
      <c r="D58" s="882"/>
      <c r="E58" s="884"/>
      <c r="F58" s="251">
        <f>E57*D57</f>
        <v>3123.5200000000004</v>
      </c>
      <c r="G58" s="252">
        <f>F58*G57</f>
        <v>1561.7600000000002</v>
      </c>
      <c r="H58" s="252">
        <f>F58*H57</f>
        <v>1561.7600000000002</v>
      </c>
      <c r="I58" s="253" t="s">
        <v>275</v>
      </c>
      <c r="J58" s="254">
        <f>SUM(G58:H58)</f>
        <v>3123.5200000000004</v>
      </c>
      <c r="K58" s="336"/>
      <c r="L58" s="138"/>
      <c r="M58" s="138"/>
    </row>
    <row r="59" spans="1:13" ht="15.95" customHeight="1">
      <c r="A59" s="876" t="str">
        <f>'POÇO ARTESIANO; RESERVATÓRIO '!A40</f>
        <v>1.6.2</v>
      </c>
      <c r="B59" s="878" t="str">
        <f>'POÇO ARTESIANO; RESERVATÓRIO '!B40</f>
        <v>FORNECIMENTO E LANCAMENTO DE BRITA N. 4"</v>
      </c>
      <c r="C59" s="880" t="str">
        <f>'POÇO ARTESIANO; RESERVATÓRIO '!C40</f>
        <v>m³</v>
      </c>
      <c r="D59" s="882">
        <f>'POÇO ARTESIANO; RESERVATÓRIO '!D40</f>
        <v>4</v>
      </c>
      <c r="E59" s="884">
        <f>'POÇO ARTESIANO; RESERVATÓRIO '!E40</f>
        <v>108.91083000000002</v>
      </c>
      <c r="F59" s="255">
        <v>1</v>
      </c>
      <c r="G59" s="255">
        <v>0.5</v>
      </c>
      <c r="H59" s="255">
        <v>0.5</v>
      </c>
      <c r="I59" s="255" t="s">
        <v>275</v>
      </c>
      <c r="J59" s="256">
        <v>1</v>
      </c>
      <c r="K59" s="336"/>
      <c r="L59" s="138"/>
      <c r="M59" s="138"/>
    </row>
    <row r="60" spans="1:13" ht="15.95" customHeight="1" thickBot="1">
      <c r="A60" s="895"/>
      <c r="B60" s="896"/>
      <c r="C60" s="897"/>
      <c r="D60" s="898"/>
      <c r="E60" s="899"/>
      <c r="F60" s="319">
        <f>E59*D59</f>
        <v>435.64332000000007</v>
      </c>
      <c r="G60" s="322">
        <f>F60*G59</f>
        <v>217.82166000000004</v>
      </c>
      <c r="H60" s="322">
        <f>F60*H59</f>
        <v>217.82166000000004</v>
      </c>
      <c r="I60" s="320" t="s">
        <v>275</v>
      </c>
      <c r="J60" s="321">
        <f>SUM(G60:H60)</f>
        <v>435.64332000000007</v>
      </c>
      <c r="K60" s="336"/>
      <c r="L60" s="138"/>
      <c r="M60" s="138"/>
    </row>
    <row r="61" spans="1:13" ht="32.25" thickTop="1">
      <c r="A61" s="160" t="str">
        <f>'POÇO ARTESIANO; RESERVATÓRIO '!A41</f>
        <v>1.7</v>
      </c>
      <c r="B61" s="261" t="str">
        <f>'POÇO ARTESIANO; RESERVATÓRIO '!B41</f>
        <v>FORNECIMENTO E INSTALAÇÃO ELÉTRICAS DA BOMBA:</v>
      </c>
      <c r="C61" s="872"/>
      <c r="D61" s="873"/>
      <c r="E61" s="873"/>
      <c r="F61" s="873"/>
      <c r="G61" s="873"/>
      <c r="H61" s="873"/>
      <c r="I61" s="873"/>
      <c r="J61" s="874"/>
      <c r="K61" s="336"/>
      <c r="L61" s="138"/>
      <c r="M61" s="138"/>
    </row>
    <row r="62" spans="1:13" ht="26.1" customHeight="1">
      <c r="A62" s="891" t="str">
        <f>'POÇO ARTESIANO; RESERVATÓRIO '!A42</f>
        <v>1.7.1</v>
      </c>
      <c r="B62" s="892" t="str">
        <f>'POÇO ARTESIANO; RESERVATÓRIO '!B42</f>
        <v>POSTE ACO CONICO CONTINUO CURVO SIMPLES SEM BASE C/JANELA 9M (INSPECAO) - FORNECIMENTO E INSTALACAO.</v>
      </c>
      <c r="C62" s="893" t="str">
        <f>'POÇO ARTESIANO; RESERVATÓRIO '!C42</f>
        <v>unid.</v>
      </c>
      <c r="D62" s="894">
        <f>'POÇO ARTESIANO; RESERVATÓRIO '!D42</f>
        <v>1</v>
      </c>
      <c r="E62" s="885">
        <f>'POÇO ARTESIANO; RESERVATÓRIO '!E42</f>
        <v>1498.9671000000001</v>
      </c>
      <c r="F62" s="249">
        <v>1</v>
      </c>
      <c r="G62" s="249">
        <v>0.5</v>
      </c>
      <c r="H62" s="249">
        <v>0.5</v>
      </c>
      <c r="I62" s="249" t="s">
        <v>275</v>
      </c>
      <c r="J62" s="250">
        <v>1</v>
      </c>
      <c r="K62" s="336"/>
      <c r="L62" s="138"/>
      <c r="M62" s="138"/>
    </row>
    <row r="63" spans="1:13" ht="26.1" customHeight="1">
      <c r="A63" s="876"/>
      <c r="B63" s="878"/>
      <c r="C63" s="880"/>
      <c r="D63" s="882"/>
      <c r="E63" s="884"/>
      <c r="F63" s="251">
        <f>E62*D62</f>
        <v>1498.9671000000001</v>
      </c>
      <c r="G63" s="252">
        <f>F63*G62</f>
        <v>749.48355000000004</v>
      </c>
      <c r="H63" s="252">
        <f>F63*H62</f>
        <v>749.48355000000004</v>
      </c>
      <c r="I63" s="253" t="s">
        <v>275</v>
      </c>
      <c r="J63" s="254">
        <f>SUM(G63:H63)</f>
        <v>1498.9671000000001</v>
      </c>
      <c r="K63" s="336"/>
      <c r="L63" s="138"/>
      <c r="M63" s="138"/>
    </row>
    <row r="64" spans="1:13" ht="15.95" customHeight="1">
      <c r="A64" s="876" t="str">
        <f>'POÇO ARTESIANO; RESERVATÓRIO '!A43</f>
        <v>1.7.2</v>
      </c>
      <c r="B64" s="878" t="str">
        <f>'POÇO ARTESIANO; RESERVATÓRIO '!B43</f>
        <v>Cabo multiplex 4 x 16mm²</v>
      </c>
      <c r="C64" s="880" t="str">
        <f>'POÇO ARTESIANO; RESERVATÓRIO '!C43</f>
        <v>m</v>
      </c>
      <c r="D64" s="882">
        <f>'POÇO ARTESIANO; RESERVATÓRIO '!D43</f>
        <v>90</v>
      </c>
      <c r="E64" s="884">
        <f>'POÇO ARTESIANO; RESERVATÓRIO '!E43</f>
        <v>10.971192</v>
      </c>
      <c r="F64" s="255">
        <v>1</v>
      </c>
      <c r="G64" s="255">
        <v>0.5</v>
      </c>
      <c r="H64" s="255">
        <v>0.5</v>
      </c>
      <c r="I64" s="255" t="s">
        <v>275</v>
      </c>
      <c r="J64" s="256">
        <v>1</v>
      </c>
      <c r="K64" s="336"/>
      <c r="L64" s="138"/>
      <c r="M64" s="138"/>
    </row>
    <row r="65" spans="1:13" ht="15.95" customHeight="1">
      <c r="A65" s="876"/>
      <c r="B65" s="878"/>
      <c r="C65" s="880"/>
      <c r="D65" s="882"/>
      <c r="E65" s="884"/>
      <c r="F65" s="251">
        <f>E64*D64</f>
        <v>987.40728000000001</v>
      </c>
      <c r="G65" s="252">
        <f>F65*G64</f>
        <v>493.70364000000001</v>
      </c>
      <c r="H65" s="252">
        <f>F65*H64</f>
        <v>493.70364000000001</v>
      </c>
      <c r="I65" s="253" t="s">
        <v>275</v>
      </c>
      <c r="J65" s="254">
        <f>SUM(G65:H65)</f>
        <v>987.40728000000001</v>
      </c>
      <c r="K65" s="336"/>
      <c r="L65" s="138"/>
      <c r="M65" s="138"/>
    </row>
    <row r="66" spans="1:13" ht="26.1" customHeight="1">
      <c r="A66" s="876" t="str">
        <f>'POÇO ARTESIANO; RESERVATÓRIO '!A44</f>
        <v>1.7.3</v>
      </c>
      <c r="B66" s="878" t="str">
        <f>'POÇO ARTESIANO; RESERVATÓRIO '!B44</f>
        <v>DISJUNTOR BIPOLAR TIPO DIN, CORRENTE NOMINAL DE 20A - FORNECIMENTO E INSTALAÇÃO. AF_04/2016</v>
      </c>
      <c r="C66" s="880" t="str">
        <f>'POÇO ARTESIANO; RESERVATÓRIO '!C44</f>
        <v>m</v>
      </c>
      <c r="D66" s="882">
        <f>'POÇO ARTESIANO; RESERVATÓRIO '!D44</f>
        <v>2</v>
      </c>
      <c r="E66" s="884">
        <f>'POÇO ARTESIANO; RESERVATÓRIO '!E44</f>
        <v>52.740785699999996</v>
      </c>
      <c r="F66" s="255">
        <v>1</v>
      </c>
      <c r="G66" s="255">
        <v>0.5</v>
      </c>
      <c r="H66" s="255">
        <v>0.5</v>
      </c>
      <c r="I66" s="255" t="s">
        <v>275</v>
      </c>
      <c r="J66" s="256">
        <v>1</v>
      </c>
      <c r="K66" s="336"/>
      <c r="L66" s="138"/>
      <c r="M66" s="138"/>
    </row>
    <row r="67" spans="1:13" ht="26.1" customHeight="1">
      <c r="A67" s="876"/>
      <c r="B67" s="878"/>
      <c r="C67" s="880"/>
      <c r="D67" s="882"/>
      <c r="E67" s="884"/>
      <c r="F67" s="251">
        <f>E66*D66</f>
        <v>105.48157139999999</v>
      </c>
      <c r="G67" s="252">
        <f>F67*G66</f>
        <v>52.740785699999996</v>
      </c>
      <c r="H67" s="252">
        <f>F67*H66</f>
        <v>52.740785699999996</v>
      </c>
      <c r="I67" s="253" t="s">
        <v>275</v>
      </c>
      <c r="J67" s="254">
        <f>SUM(G67:H67)</f>
        <v>105.48157139999999</v>
      </c>
      <c r="K67" s="336"/>
      <c r="L67" s="138"/>
      <c r="M67" s="138"/>
    </row>
    <row r="68" spans="1:13" ht="15.95" customHeight="1">
      <c r="A68" s="875" t="str">
        <f>'POÇO ARTESIANO; RESERVATÓRIO '!A45</f>
        <v>1.7.4</v>
      </c>
      <c r="B68" s="877" t="str">
        <f>'POÇO ARTESIANO; RESERVATÓRIO '!B45</f>
        <v>Centro de distribuição p/ 06 disjuntores (s/ barramento).</v>
      </c>
      <c r="C68" s="879" t="str">
        <f>'POÇO ARTESIANO; RESERVATÓRIO '!C45</f>
        <v>und.</v>
      </c>
      <c r="D68" s="881">
        <f>'POÇO ARTESIANO; RESERVATÓRIO '!D45</f>
        <v>1</v>
      </c>
      <c r="E68" s="883">
        <f>'POÇO ARTESIANO; RESERVATÓRIO '!E45</f>
        <v>69.853499999999997</v>
      </c>
      <c r="F68" s="317">
        <v>1</v>
      </c>
      <c r="G68" s="317">
        <v>0.5</v>
      </c>
      <c r="H68" s="317">
        <v>0.5</v>
      </c>
      <c r="I68" s="317" t="s">
        <v>275</v>
      </c>
      <c r="J68" s="318">
        <v>1</v>
      </c>
      <c r="K68" s="336"/>
      <c r="L68" s="138"/>
      <c r="M68" s="138"/>
    </row>
    <row r="69" spans="1:13" ht="15.95" customHeight="1">
      <c r="A69" s="876"/>
      <c r="B69" s="878"/>
      <c r="C69" s="880"/>
      <c r="D69" s="882"/>
      <c r="E69" s="884"/>
      <c r="F69" s="251">
        <f>E68*D68</f>
        <v>69.853499999999997</v>
      </c>
      <c r="G69" s="252">
        <f>F69*G68</f>
        <v>34.926749999999998</v>
      </c>
      <c r="H69" s="252">
        <f>F69*H68</f>
        <v>34.926749999999998</v>
      </c>
      <c r="I69" s="253" t="s">
        <v>275</v>
      </c>
      <c r="J69" s="254">
        <f>SUM(G69:H69)</f>
        <v>69.853499999999997</v>
      </c>
      <c r="K69" s="336"/>
      <c r="L69" s="138"/>
      <c r="M69" s="138"/>
    </row>
    <row r="70" spans="1:13" ht="20.100000000000001" customHeight="1">
      <c r="A70" s="876" t="str">
        <f>'POÇO ARTESIANO; RESERVATÓRIO '!A46</f>
        <v>1.7.5</v>
      </c>
      <c r="B70" s="878" t="str">
        <f>'POÇO ARTESIANO; RESERVATÓRIO '!B46</f>
        <v>ELETRODUTO RÍGIDO ROSCÁVEL, PVC, DN 50 MM (1 1/2") - FORNECIMENTO E INSTALAÇÃO. AF_12/2015.</v>
      </c>
      <c r="C70" s="880" t="str">
        <f>'POÇO ARTESIANO; RESERVATÓRIO '!C46</f>
        <v>m</v>
      </c>
      <c r="D70" s="882">
        <f>'POÇO ARTESIANO; RESERVATÓRIO '!D46</f>
        <v>6</v>
      </c>
      <c r="E70" s="884">
        <f>'POÇO ARTESIANO; RESERVATÓRIO '!E46</f>
        <v>12.1571148</v>
      </c>
      <c r="F70" s="255">
        <v>1</v>
      </c>
      <c r="G70" s="255">
        <v>0.5</v>
      </c>
      <c r="H70" s="255">
        <v>0.5</v>
      </c>
      <c r="I70" s="255" t="s">
        <v>275</v>
      </c>
      <c r="J70" s="256">
        <v>1</v>
      </c>
      <c r="K70" s="336"/>
      <c r="L70" s="138"/>
      <c r="M70" s="138"/>
    </row>
    <row r="71" spans="1:13" ht="20.100000000000001" customHeight="1">
      <c r="A71" s="876"/>
      <c r="B71" s="878"/>
      <c r="C71" s="880"/>
      <c r="D71" s="882"/>
      <c r="E71" s="884"/>
      <c r="F71" s="251">
        <f>E70*D70</f>
        <v>72.942688799999999</v>
      </c>
      <c r="G71" s="252">
        <f>F71*G70</f>
        <v>36.4713444</v>
      </c>
      <c r="H71" s="252">
        <f>F71*H70</f>
        <v>36.4713444</v>
      </c>
      <c r="I71" s="253" t="s">
        <v>275</v>
      </c>
      <c r="J71" s="254">
        <f>SUM(G71:H71)</f>
        <v>72.942688799999999</v>
      </c>
      <c r="K71" s="336"/>
      <c r="L71" s="138"/>
      <c r="M71" s="138"/>
    </row>
    <row r="72" spans="1:13" ht="26.1" customHeight="1">
      <c r="A72" s="876" t="str">
        <f>'POÇO ARTESIANO; RESERVATÓRIO '!A47</f>
        <v>1.7.6</v>
      </c>
      <c r="B72" s="878" t="str">
        <f>'POÇO ARTESIANO; RESERVATÓRIO '!B47</f>
        <v>HASTE DE ATERRAMENTO 5/8 PARA SPDA - FORNECIMENTO E INSTALAÇÃO.</v>
      </c>
      <c r="C72" s="880" t="str">
        <f>'POÇO ARTESIANO; RESERVATÓRIO '!C47</f>
        <v>unid.</v>
      </c>
      <c r="D72" s="882">
        <f>'POÇO ARTESIANO; RESERVATÓRIO '!D47</f>
        <v>2</v>
      </c>
      <c r="E72" s="884">
        <f>'POÇO ARTESIANO; RESERVATÓRIO '!E47</f>
        <v>53.313933990000002</v>
      </c>
      <c r="F72" s="255">
        <v>1</v>
      </c>
      <c r="G72" s="255">
        <v>0.5</v>
      </c>
      <c r="H72" s="255">
        <v>0.5</v>
      </c>
      <c r="I72" s="255" t="s">
        <v>275</v>
      </c>
      <c r="J72" s="256">
        <v>1</v>
      </c>
      <c r="K72" s="336"/>
      <c r="L72" s="138"/>
      <c r="M72" s="138"/>
    </row>
    <row r="73" spans="1:13" ht="26.1" customHeight="1">
      <c r="A73" s="876"/>
      <c r="B73" s="878"/>
      <c r="C73" s="880"/>
      <c r="D73" s="882"/>
      <c r="E73" s="884"/>
      <c r="F73" s="251">
        <f>E72*D72</f>
        <v>106.62786798</v>
      </c>
      <c r="G73" s="252">
        <f>F73*G72</f>
        <v>53.313933990000002</v>
      </c>
      <c r="H73" s="252">
        <f>F73*H72</f>
        <v>53.313933990000002</v>
      </c>
      <c r="I73" s="253" t="s">
        <v>275</v>
      </c>
      <c r="J73" s="254">
        <f>SUM(G73:H73)</f>
        <v>106.62786798</v>
      </c>
      <c r="K73" s="336"/>
      <c r="L73" s="138"/>
      <c r="M73" s="138"/>
    </row>
    <row r="74" spans="1:13" ht="50.1" customHeight="1" thickBot="1">
      <c r="A74" s="593" t="str">
        <f>'POÇO ARTESIANO; RESERVATÓRIO '!A48</f>
        <v>2.0</v>
      </c>
      <c r="B74" s="594" t="str">
        <f>'POÇO ARTESIANO; RESERVATÓRIO '!B48</f>
        <v>ÁREA DE PROTEÇÃO; RESERVATÓRIO ELEVADO E DISTRIBUIÇÃO LOCAL DE ÁGUA FRIA.</v>
      </c>
      <c r="C74" s="1015"/>
      <c r="D74" s="1016"/>
      <c r="E74" s="1016"/>
      <c r="F74" s="1016"/>
      <c r="G74" s="1016"/>
      <c r="H74" s="1016"/>
      <c r="I74" s="1016"/>
      <c r="J74" s="1017"/>
      <c r="K74" s="336"/>
      <c r="L74" s="138"/>
      <c r="M74" s="138"/>
    </row>
    <row r="75" spans="1:13" ht="20.100000000000001" customHeight="1" thickTop="1">
      <c r="A75" s="160" t="str">
        <f>'POÇO ARTESIANO; RESERVATÓRIO '!A49</f>
        <v>2.1</v>
      </c>
      <c r="B75" s="270" t="str">
        <f>'POÇO ARTESIANO; RESERVATÓRIO '!B49</f>
        <v>MOVIMENTO DE TERRA:</v>
      </c>
      <c r="C75" s="872"/>
      <c r="D75" s="873"/>
      <c r="E75" s="873"/>
      <c r="F75" s="873"/>
      <c r="G75" s="873"/>
      <c r="H75" s="873"/>
      <c r="I75" s="873"/>
      <c r="J75" s="874"/>
      <c r="K75" s="336"/>
      <c r="L75" s="138"/>
      <c r="M75" s="138"/>
    </row>
    <row r="76" spans="1:13" ht="15.95" customHeight="1">
      <c r="A76" s="987" t="str">
        <f>'POÇO ARTESIANO; RESERVATÓRIO '!A50</f>
        <v>2.1.1</v>
      </c>
      <c r="B76" s="1018" t="str">
        <f>'POÇO ARTESIANO; RESERVATÓRIO '!B50</f>
        <v>Escavação manual ate 1.50m de profundidade.</v>
      </c>
      <c r="C76" s="894" t="str">
        <f>'POÇO ARTESIANO; RESERVATÓRIO '!C50</f>
        <v>m³</v>
      </c>
      <c r="D76" s="894">
        <f>'POÇO ARTESIANO; RESERVATÓRIO '!D50</f>
        <v>5.8150000000000004</v>
      </c>
      <c r="E76" s="885">
        <f>'POÇO ARTESIANO; RESERVATÓRIO '!E50</f>
        <v>1.401456</v>
      </c>
      <c r="F76" s="249">
        <v>1</v>
      </c>
      <c r="G76" s="249">
        <v>0.5</v>
      </c>
      <c r="H76" s="249">
        <v>0.5</v>
      </c>
      <c r="I76" s="249" t="s">
        <v>275</v>
      </c>
      <c r="J76" s="250">
        <v>1</v>
      </c>
      <c r="K76" s="336"/>
      <c r="L76" s="138"/>
      <c r="M76" s="138"/>
    </row>
    <row r="77" spans="1:13" ht="15.95" customHeight="1">
      <c r="A77" s="876"/>
      <c r="B77" s="878"/>
      <c r="C77" s="880"/>
      <c r="D77" s="882"/>
      <c r="E77" s="884"/>
      <c r="F77" s="251">
        <f>E76*D76</f>
        <v>8.14946664</v>
      </c>
      <c r="G77" s="252">
        <f>F77*G76</f>
        <v>4.07473332</v>
      </c>
      <c r="H77" s="252">
        <f>F77*H76</f>
        <v>4.07473332</v>
      </c>
      <c r="I77" s="253" t="s">
        <v>275</v>
      </c>
      <c r="J77" s="254">
        <f>SUM(G77:H77)</f>
        <v>8.14946664</v>
      </c>
      <c r="K77" s="336"/>
      <c r="L77" s="138"/>
      <c r="M77" s="138"/>
    </row>
    <row r="78" spans="1:13" ht="48" customHeight="1">
      <c r="A78" s="909" t="str">
        <f>'POÇO ARTESIANO; RESERVATÓRIO '!A51</f>
        <v>2.1.2</v>
      </c>
      <c r="B78" s="910" t="str">
        <f>'POÇO ARTESIANO; RESERVATÓRIO '!B51</f>
        <v>LASTRO COM PREPARO DE FUNDO, LARGURA MAIOR OU IGUAL A 1,5 M, COM CAMADA DE BRITA, LANÇAMENTO MANUAL, EM LOCAL COM NÍVEL BAIXO DE INTERFERÊNCIA. AF_06/2016. (Área Interna do Terreno do Reservatório).</v>
      </c>
      <c r="C78" s="882" t="str">
        <f>'POÇO ARTESIANO; RESERVATÓRIO '!C51</f>
        <v>m³</v>
      </c>
      <c r="D78" s="882">
        <f>'POÇO ARTESIANO; RESERVATÓRIO '!D51</f>
        <v>7.36</v>
      </c>
      <c r="E78" s="884">
        <f>'POÇO ARTESIANO; RESERVATÓRIO '!E51</f>
        <v>196.63885380000002</v>
      </c>
      <c r="F78" s="255">
        <v>1</v>
      </c>
      <c r="G78" s="255">
        <v>0.5</v>
      </c>
      <c r="H78" s="255">
        <v>0.5</v>
      </c>
      <c r="I78" s="255" t="s">
        <v>275</v>
      </c>
      <c r="J78" s="256">
        <v>1</v>
      </c>
      <c r="K78" s="336"/>
      <c r="L78" s="138"/>
      <c r="M78" s="138"/>
    </row>
    <row r="79" spans="1:13" ht="48" customHeight="1">
      <c r="A79" s="886"/>
      <c r="B79" s="887"/>
      <c r="C79" s="888"/>
      <c r="D79" s="889"/>
      <c r="E79" s="890"/>
      <c r="F79" s="257">
        <f>E78*D78</f>
        <v>1447.2619639680001</v>
      </c>
      <c r="G79" s="258">
        <f>F79*G78</f>
        <v>723.63098198400007</v>
      </c>
      <c r="H79" s="258">
        <f>F79*H78</f>
        <v>723.63098198400007</v>
      </c>
      <c r="I79" s="259" t="s">
        <v>275</v>
      </c>
      <c r="J79" s="260">
        <f>SUM(G79:H79)</f>
        <v>1447.2619639680001</v>
      </c>
      <c r="K79" s="336"/>
      <c r="L79" s="138"/>
      <c r="M79" s="138"/>
    </row>
    <row r="80" spans="1:13" ht="20.100000000000001" customHeight="1">
      <c r="A80" s="160" t="str">
        <f>'POÇO ARTESIANO; RESERVATÓRIO '!A52</f>
        <v>2.2</v>
      </c>
      <c r="B80" s="270" t="str">
        <f>'POÇO ARTESIANO; RESERVATÓRIO '!B52</f>
        <v>INFRAESTRUTURA:</v>
      </c>
      <c r="C80" s="872"/>
      <c r="D80" s="873"/>
      <c r="E80" s="873"/>
      <c r="F80" s="873"/>
      <c r="G80" s="873"/>
      <c r="H80" s="873"/>
      <c r="I80" s="873"/>
      <c r="J80" s="874"/>
      <c r="K80" s="336"/>
      <c r="L80" s="138"/>
      <c r="M80" s="138"/>
    </row>
    <row r="81" spans="1:13" ht="15.95" customHeight="1">
      <c r="A81" s="900" t="str">
        <f>'POÇO ARTESIANO; RESERVATÓRIO '!A53</f>
        <v>2.2.1</v>
      </c>
      <c r="B81" s="902" t="str">
        <f>'POÇO ARTESIANO; RESERVATÓRIO '!B53</f>
        <v>CONCRETO CICLOPICO FCK=10MPA 30% PEDRA DE MAO INCLUSIVE LANCAMENTO.</v>
      </c>
      <c r="C81" s="904" t="str">
        <f>'POÇO ARTESIANO; RESERVATÓRIO '!C53</f>
        <v>m³</v>
      </c>
      <c r="D81" s="904">
        <f>'POÇO ARTESIANO; RESERVATÓRIO '!D53</f>
        <v>3.24</v>
      </c>
      <c r="E81" s="907">
        <f>'POÇO ARTESIANO; RESERVATÓRIO '!E53</f>
        <v>464.17997759999997</v>
      </c>
      <c r="F81" s="185">
        <v>1</v>
      </c>
      <c r="G81" s="185">
        <v>0.3</v>
      </c>
      <c r="H81" s="185">
        <v>0.7</v>
      </c>
      <c r="I81" s="185" t="s">
        <v>275</v>
      </c>
      <c r="J81" s="186">
        <v>1</v>
      </c>
      <c r="K81" s="336"/>
      <c r="L81" s="138"/>
      <c r="M81" s="138"/>
    </row>
    <row r="82" spans="1:13" ht="15.95" customHeight="1">
      <c r="A82" s="901"/>
      <c r="B82" s="903"/>
      <c r="C82" s="905"/>
      <c r="D82" s="906"/>
      <c r="E82" s="908"/>
      <c r="F82" s="266">
        <f>E81*D81</f>
        <v>1503.9431274240001</v>
      </c>
      <c r="G82" s="267">
        <f>F82*G81</f>
        <v>451.1829382272</v>
      </c>
      <c r="H82" s="267">
        <f>F82*H81</f>
        <v>1052.7601891968</v>
      </c>
      <c r="I82" s="269" t="s">
        <v>275</v>
      </c>
      <c r="J82" s="268">
        <f>SUM(G82:H82)</f>
        <v>1503.9431274240001</v>
      </c>
      <c r="K82" s="336"/>
      <c r="L82" s="138"/>
      <c r="M82" s="138"/>
    </row>
    <row r="83" spans="1:13" ht="20.100000000000001" customHeight="1">
      <c r="A83" s="160" t="str">
        <f>'POÇO ARTESIANO; RESERVATÓRIO '!A54</f>
        <v>2.3</v>
      </c>
      <c r="B83" s="270" t="str">
        <f>'POÇO ARTESIANO; RESERVATÓRIO '!B54</f>
        <v>ESTRUTURA:</v>
      </c>
      <c r="C83" s="872"/>
      <c r="D83" s="873"/>
      <c r="E83" s="873"/>
      <c r="F83" s="873"/>
      <c r="G83" s="873"/>
      <c r="H83" s="873"/>
      <c r="I83" s="873"/>
      <c r="J83" s="874"/>
      <c r="K83" s="336"/>
      <c r="L83" s="138"/>
      <c r="M83" s="138"/>
    </row>
    <row r="84" spans="1:13" ht="15.95" customHeight="1">
      <c r="A84" s="911" t="str">
        <f>'POÇO ARTESIANO; RESERVATÓRIO '!A55</f>
        <v>2.3.1</v>
      </c>
      <c r="B84" s="913" t="str">
        <f>'POÇO ARTESIANO; RESERVATÓRIO '!B55</f>
        <v xml:space="preserve">CONCRETO ARMADO FCK=20MPA C/ FORMA MAD. BRANCA </v>
      </c>
      <c r="C84" s="915" t="str">
        <f>'POÇO ARTESIANO; RESERVATÓRIO '!C55</f>
        <v>m³</v>
      </c>
      <c r="D84" s="915">
        <f>'POÇO ARTESIANO; RESERVATÓRIO '!D55</f>
        <v>0.06</v>
      </c>
      <c r="E84" s="924">
        <f>'POÇO ARTESIANO; RESERVATÓRIO '!E55</f>
        <v>2833.0334999999995</v>
      </c>
      <c r="F84" s="187">
        <v>1</v>
      </c>
      <c r="G84" s="187">
        <v>0.2</v>
      </c>
      <c r="H84" s="187">
        <v>0.8</v>
      </c>
      <c r="I84" s="187" t="s">
        <v>275</v>
      </c>
      <c r="J84" s="188">
        <v>1</v>
      </c>
      <c r="K84" s="336"/>
      <c r="L84" s="138"/>
      <c r="M84" s="138"/>
    </row>
    <row r="85" spans="1:13" ht="15.95" customHeight="1">
      <c r="A85" s="920"/>
      <c r="B85" s="921"/>
      <c r="C85" s="922"/>
      <c r="D85" s="923"/>
      <c r="E85" s="925"/>
      <c r="F85" s="224">
        <f>E84*D84</f>
        <v>169.98200999999997</v>
      </c>
      <c r="G85" s="226">
        <f>F85*G84</f>
        <v>33.996401999999996</v>
      </c>
      <c r="H85" s="226">
        <f>F85*H84</f>
        <v>135.98560799999998</v>
      </c>
      <c r="I85" s="225" t="s">
        <v>275</v>
      </c>
      <c r="J85" s="227">
        <f>SUM(G85:H85)</f>
        <v>169.98200999999997</v>
      </c>
      <c r="K85" s="336"/>
      <c r="L85" s="138"/>
      <c r="M85" s="138"/>
    </row>
    <row r="86" spans="1:13" ht="20.100000000000001" customHeight="1">
      <c r="A86" s="271" t="str">
        <f>'POÇO ARTESIANO; RESERVATÓRIO '!A56</f>
        <v>2.4</v>
      </c>
      <c r="B86" s="272" t="str">
        <f>'POÇO ARTESIANO; RESERVATÓRIO '!B56</f>
        <v>PAREDES E PAINÉIS:</v>
      </c>
      <c r="C86" s="935"/>
      <c r="D86" s="936"/>
      <c r="E86" s="936"/>
      <c r="F86" s="936"/>
      <c r="G86" s="936"/>
      <c r="H86" s="936"/>
      <c r="I86" s="936"/>
      <c r="J86" s="937"/>
      <c r="K86" s="336"/>
      <c r="L86" s="138"/>
      <c r="M86" s="138"/>
    </row>
    <row r="87" spans="1:13" ht="15.95" customHeight="1">
      <c r="A87" s="926" t="str">
        <f>'POÇO ARTESIANO; RESERVATÓRIO '!A57</f>
        <v>2.4.1</v>
      </c>
      <c r="B87" s="928" t="str">
        <f>'POÇO ARTESIANO; RESERVATÓRIO '!B57</f>
        <v xml:space="preserve">Alvenaria tijolo de barro a cutelo. </v>
      </c>
      <c r="C87" s="917" t="str">
        <f>'POÇO ARTESIANO; RESERVATÓRIO '!C57</f>
        <v>m²</v>
      </c>
      <c r="D87" s="931">
        <f>'POÇO ARTESIANO; RESERVATÓRIO '!D57</f>
        <v>21.6</v>
      </c>
      <c r="E87" s="933">
        <f>'POÇO ARTESIANO; RESERVATÓRIO '!E57</f>
        <v>61.175154000000006</v>
      </c>
      <c r="F87" s="195">
        <v>1</v>
      </c>
      <c r="G87" s="195">
        <v>0.1</v>
      </c>
      <c r="H87" s="195">
        <v>0.9</v>
      </c>
      <c r="I87" s="196" t="s">
        <v>275</v>
      </c>
      <c r="J87" s="197"/>
      <c r="K87" s="336"/>
      <c r="L87" s="138"/>
      <c r="M87" s="138"/>
    </row>
    <row r="88" spans="1:13" ht="15.95" customHeight="1" thickBot="1">
      <c r="A88" s="927"/>
      <c r="B88" s="929"/>
      <c r="C88" s="930"/>
      <c r="D88" s="932"/>
      <c r="E88" s="934"/>
      <c r="F88" s="203">
        <f>E87*D87</f>
        <v>1321.3833264000002</v>
      </c>
      <c r="G88" s="204">
        <f>F88*G87</f>
        <v>132.13833264000002</v>
      </c>
      <c r="H88" s="204">
        <f>F88*H87</f>
        <v>1189.2449937600002</v>
      </c>
      <c r="I88" s="205"/>
      <c r="J88" s="206">
        <f>SUM(G88,H88)</f>
        <v>1321.3833264000002</v>
      </c>
      <c r="K88" s="336"/>
      <c r="L88" s="138"/>
      <c r="M88" s="138"/>
    </row>
    <row r="89" spans="1:13" ht="20.100000000000001" customHeight="1" thickTop="1">
      <c r="A89" s="160" t="str">
        <f>'POÇO ARTESIANO; RESERVATÓRIO '!A58</f>
        <v>2.5</v>
      </c>
      <c r="B89" s="270" t="str">
        <f>'POÇO ARTESIANO; RESERVATÓRIO '!B58</f>
        <v>REVESTIMENTO:</v>
      </c>
      <c r="C89" s="872"/>
      <c r="D89" s="873"/>
      <c r="E89" s="873"/>
      <c r="F89" s="873"/>
      <c r="G89" s="873"/>
      <c r="H89" s="873"/>
      <c r="I89" s="873"/>
      <c r="J89" s="874"/>
      <c r="K89" s="336"/>
      <c r="L89" s="138"/>
      <c r="M89" s="138"/>
    </row>
    <row r="90" spans="1:13" ht="15.95" customHeight="1">
      <c r="A90" s="911" t="str">
        <f>'POÇO ARTESIANO; RESERVATÓRIO '!A59</f>
        <v>2.5.1</v>
      </c>
      <c r="B90" s="913" t="str">
        <f>'POÇO ARTESIANO; RESERVATÓRIO '!B59</f>
        <v>Chapisco de cimento e areia no traço 1:3</v>
      </c>
      <c r="C90" s="915" t="str">
        <f>'POÇO ARTESIANO; RESERVATÓRIO '!C59</f>
        <v>m²</v>
      </c>
      <c r="D90" s="915">
        <f>'POÇO ARTESIANO; RESERVATÓRIO '!D59</f>
        <v>36.76</v>
      </c>
      <c r="E90" s="918">
        <f>'POÇO ARTESIANO; RESERVATÓRIO '!E59</f>
        <v>11.065813500000001</v>
      </c>
      <c r="F90" s="187">
        <v>1</v>
      </c>
      <c r="G90" s="187"/>
      <c r="H90" s="187">
        <v>1</v>
      </c>
      <c r="I90" s="187" t="s">
        <v>275</v>
      </c>
      <c r="J90" s="188">
        <v>1</v>
      </c>
      <c r="K90" s="336"/>
      <c r="L90" s="138"/>
      <c r="M90" s="138"/>
    </row>
    <row r="91" spans="1:13" ht="15.95" customHeight="1">
      <c r="A91" s="912"/>
      <c r="B91" s="914"/>
      <c r="C91" s="916"/>
      <c r="D91" s="917"/>
      <c r="E91" s="919"/>
      <c r="F91" s="189">
        <f>E90*D90</f>
        <v>406.77930426</v>
      </c>
      <c r="G91" s="190"/>
      <c r="H91" s="190">
        <f>F91*H90</f>
        <v>406.77930426</v>
      </c>
      <c r="I91" s="191" t="s">
        <v>275</v>
      </c>
      <c r="J91" s="192">
        <f>SUM(H91)</f>
        <v>406.77930426</v>
      </c>
      <c r="K91" s="336"/>
      <c r="L91" s="138"/>
      <c r="M91" s="138"/>
    </row>
    <row r="92" spans="1:13" ht="15.95" customHeight="1">
      <c r="A92" s="926" t="str">
        <f>'POÇO ARTESIANO; RESERVATÓRIO '!A60</f>
        <v>2.5.2</v>
      </c>
      <c r="B92" s="928" t="str">
        <f>'POÇO ARTESIANO; RESERVATÓRIO '!B60</f>
        <v>Emboço com argamassa 1:6:Adit. Plast.</v>
      </c>
      <c r="C92" s="917" t="str">
        <f>'POÇO ARTESIANO; RESERVATÓRIO '!C60</f>
        <v>m²</v>
      </c>
      <c r="D92" s="931">
        <f>'POÇO ARTESIANO; RESERVATÓRIO '!D60</f>
        <v>7.2</v>
      </c>
      <c r="E92" s="919">
        <f>'POÇO ARTESIANO; RESERVATÓRIO '!E60</f>
        <v>38.079832499999995</v>
      </c>
      <c r="F92" s="198">
        <v>1</v>
      </c>
      <c r="G92" s="198"/>
      <c r="H92" s="198">
        <v>1</v>
      </c>
      <c r="I92" s="199" t="s">
        <v>275</v>
      </c>
      <c r="J92" s="200">
        <v>1</v>
      </c>
      <c r="K92" s="336"/>
      <c r="L92" s="138"/>
      <c r="M92" s="138"/>
    </row>
    <row r="93" spans="1:13" ht="15.95" customHeight="1">
      <c r="A93" s="912"/>
      <c r="B93" s="914"/>
      <c r="C93" s="916"/>
      <c r="D93" s="931"/>
      <c r="E93" s="919"/>
      <c r="F93" s="189">
        <f>E92*D92</f>
        <v>274.17479399999996</v>
      </c>
      <c r="G93" s="190"/>
      <c r="H93" s="190">
        <f>F93*H92</f>
        <v>274.17479399999996</v>
      </c>
      <c r="I93" s="191"/>
      <c r="J93" s="192">
        <f>SUM(H93)</f>
        <v>274.17479399999996</v>
      </c>
      <c r="K93" s="336"/>
      <c r="L93" s="138"/>
      <c r="M93" s="138"/>
    </row>
    <row r="94" spans="1:13" ht="15.95" customHeight="1">
      <c r="A94" s="926" t="str">
        <f>'POÇO ARTESIANO; RESERVATÓRIO '!A61</f>
        <v>2.5.3</v>
      </c>
      <c r="B94" s="928" t="str">
        <f>'POÇO ARTESIANO; RESERVATÓRIO '!B61</f>
        <v>Reboco com argamassa 1:6:Adit. Plast.</v>
      </c>
      <c r="C94" s="917" t="str">
        <f>'POÇO ARTESIANO; RESERVATÓRIO '!C61</f>
        <v>m²</v>
      </c>
      <c r="D94" s="931">
        <f>'POÇO ARTESIANO; RESERVATÓRIO '!D61</f>
        <v>35.380000000000003</v>
      </c>
      <c r="E94" s="919">
        <f>'POÇO ARTESIANO; RESERVATÓRIO '!E61</f>
        <v>44.906641500000006</v>
      </c>
      <c r="F94" s="201">
        <v>1</v>
      </c>
      <c r="G94" s="201"/>
      <c r="H94" s="201">
        <v>1</v>
      </c>
      <c r="I94" s="201" t="s">
        <v>275</v>
      </c>
      <c r="J94" s="202">
        <v>1</v>
      </c>
      <c r="K94" s="336"/>
      <c r="L94" s="138"/>
      <c r="M94" s="138"/>
    </row>
    <row r="95" spans="1:13" ht="15.95" customHeight="1">
      <c r="A95" s="938"/>
      <c r="B95" s="939"/>
      <c r="C95" s="940"/>
      <c r="D95" s="941"/>
      <c r="E95" s="942"/>
      <c r="F95" s="228">
        <f>E94*D94</f>
        <v>1588.7969762700004</v>
      </c>
      <c r="G95" s="229"/>
      <c r="H95" s="229">
        <f>F95*H94</f>
        <v>1588.7969762700004</v>
      </c>
      <c r="I95" s="273" t="s">
        <v>275</v>
      </c>
      <c r="J95" s="230">
        <f>SUM(H95)</f>
        <v>1588.7969762700004</v>
      </c>
      <c r="K95" s="336"/>
      <c r="L95" s="138"/>
      <c r="M95" s="138"/>
    </row>
    <row r="96" spans="1:13" ht="15.95" customHeight="1">
      <c r="A96" s="945" t="str">
        <f>'POÇO ARTESIANO; RESERVATÓRIO '!A62</f>
        <v>2.5.4</v>
      </c>
      <c r="B96" s="947" t="str">
        <f>'POÇO ARTESIANO; RESERVATÓRIO '!B62</f>
        <v>Revestimento Cerâmico Padrão Médio</v>
      </c>
      <c r="C96" s="949" t="str">
        <f>'POÇO ARTESIANO; RESERVATÓRIO '!C62</f>
        <v>m²</v>
      </c>
      <c r="D96" s="951">
        <f>'POÇO ARTESIANO; RESERVATÓRIO '!D62</f>
        <v>7.2</v>
      </c>
      <c r="E96" s="953">
        <f>'POÇO ARTESIANO; RESERVATÓRIO '!E62</f>
        <v>78.758369999999999</v>
      </c>
      <c r="F96" s="323">
        <v>1</v>
      </c>
      <c r="G96" s="323"/>
      <c r="H96" s="323">
        <v>1</v>
      </c>
      <c r="I96" s="323" t="s">
        <v>275</v>
      </c>
      <c r="J96" s="324">
        <v>1</v>
      </c>
      <c r="K96" s="336"/>
      <c r="L96" s="138"/>
      <c r="M96" s="138"/>
    </row>
    <row r="97" spans="1:13" ht="15.95" customHeight="1">
      <c r="A97" s="946"/>
      <c r="B97" s="948"/>
      <c r="C97" s="950"/>
      <c r="D97" s="952"/>
      <c r="E97" s="954"/>
      <c r="F97" s="325">
        <f>E96*D96</f>
        <v>567.06026399999996</v>
      </c>
      <c r="G97" s="326"/>
      <c r="H97" s="326">
        <f>F97*H96</f>
        <v>567.06026399999996</v>
      </c>
      <c r="I97" s="327" t="s">
        <v>275</v>
      </c>
      <c r="J97" s="328">
        <f>SUM(H97)</f>
        <v>567.06026399999996</v>
      </c>
      <c r="K97" s="336"/>
      <c r="L97" s="138"/>
      <c r="M97" s="138"/>
    </row>
    <row r="98" spans="1:13" ht="30" customHeight="1">
      <c r="A98" s="160" t="str">
        <f>'POÇO ARTESIANO; RESERVATÓRIO '!A63</f>
        <v>2.6</v>
      </c>
      <c r="B98" s="261" t="str">
        <f>'POÇO ARTESIANO; RESERVATÓRIO '!B63</f>
        <v>INSTALAÇÕES ELÉTRICA DO RESEVATÓRIO E PROTEÇÃO.</v>
      </c>
      <c r="C98" s="872"/>
      <c r="D98" s="873"/>
      <c r="E98" s="873"/>
      <c r="F98" s="873"/>
      <c r="G98" s="873"/>
      <c r="H98" s="873"/>
      <c r="I98" s="873"/>
      <c r="J98" s="874"/>
      <c r="K98" s="336"/>
      <c r="L98" s="138"/>
      <c r="M98" s="138"/>
    </row>
    <row r="99" spans="1:13" ht="39.950000000000003" customHeight="1">
      <c r="A99" s="900" t="str">
        <f>'POÇO ARTESIANO; RESERVATÓRIO '!A64</f>
        <v>2.6.1</v>
      </c>
      <c r="B99" s="960" t="str">
        <f>'POÇO ARTESIANO; RESERVATÓRIO '!B64</f>
        <v>PONTO DE ILUMINAÇÃO RESIDENCIAL INCLUINDO INTERRUPTOR SIMPLES CONJUGADO COM PARALELO, CAIXA ELÉTRICA, ELETRODUTO, CABO, RASGO, QUEBRA E CHUMBAMENTO (EXCLUINDO LUMINÁRIA E LÂMPADA). AF_01/2016</v>
      </c>
      <c r="C99" s="904" t="str">
        <f>'POÇO ARTESIANO; RESERVATÓRIO '!C64</f>
        <v>unid.</v>
      </c>
      <c r="D99" s="963">
        <f>'POÇO ARTESIANO; RESERVATÓRIO '!D64</f>
        <v>1</v>
      </c>
      <c r="E99" s="907">
        <f>'POÇO ARTESIANO; RESERVATÓRIO '!E64</f>
        <v>121.26806250000001</v>
      </c>
      <c r="F99" s="185">
        <v>1</v>
      </c>
      <c r="G99" s="185">
        <v>0.15</v>
      </c>
      <c r="H99" s="185">
        <v>0.85</v>
      </c>
      <c r="I99" s="185" t="s">
        <v>275</v>
      </c>
      <c r="J99" s="186">
        <v>1</v>
      </c>
      <c r="K99" s="336"/>
      <c r="L99" s="138"/>
      <c r="M99" s="138"/>
    </row>
    <row r="100" spans="1:13" ht="39.950000000000003" customHeight="1">
      <c r="A100" s="959"/>
      <c r="B100" s="961"/>
      <c r="C100" s="962"/>
      <c r="D100" s="964"/>
      <c r="E100" s="965"/>
      <c r="F100" s="220">
        <f>E99*D99</f>
        <v>121.26806250000001</v>
      </c>
      <c r="G100" s="222">
        <f>F100*G99</f>
        <v>18.190209375000002</v>
      </c>
      <c r="H100" s="222">
        <f>F100*H99</f>
        <v>103.077853125</v>
      </c>
      <c r="I100" s="221" t="s">
        <v>275</v>
      </c>
      <c r="J100" s="223">
        <f>SUM(G100:H100)</f>
        <v>121.26806250000001</v>
      </c>
      <c r="K100" s="336"/>
      <c r="L100" s="138"/>
      <c r="M100" s="138"/>
    </row>
    <row r="101" spans="1:13" ht="20.100000000000001" customHeight="1">
      <c r="A101" s="943" t="str">
        <f>'POÇO ARTESIANO; RESERVATÓRIO '!A65</f>
        <v>2.6.2</v>
      </c>
      <c r="B101" s="835" t="str">
        <f>'POÇO ARTESIANO; RESERVATÓRIO '!B65</f>
        <v>DISJUNTOR TERMOMAGNETICO MONOPOLAR PADRAO NEMA (AMERICANO) 10 A 30A 240V, FORNECIMENTO E INSTALACAO.</v>
      </c>
      <c r="C101" s="868" t="str">
        <f>'POÇO ARTESIANO; RESERVATÓRIO '!C65</f>
        <v>unid.</v>
      </c>
      <c r="D101" s="838">
        <f>'POÇO ARTESIANO; RESERVATÓRIO '!D65</f>
        <v>2</v>
      </c>
      <c r="E101" s="966">
        <f>'POÇO ARTESIANO; RESERVATÓRIO '!E65</f>
        <v>13.069312500000001</v>
      </c>
      <c r="F101" s="161">
        <v>1</v>
      </c>
      <c r="G101" s="161">
        <v>0.15</v>
      </c>
      <c r="H101" s="161">
        <v>0.85</v>
      </c>
      <c r="I101" s="161" t="s">
        <v>275</v>
      </c>
      <c r="J101" s="162">
        <v>1</v>
      </c>
      <c r="K101" s="336"/>
      <c r="L101" s="138"/>
      <c r="M101" s="138"/>
    </row>
    <row r="102" spans="1:13" ht="20.100000000000001" customHeight="1">
      <c r="A102" s="833"/>
      <c r="B102" s="944"/>
      <c r="C102" s="837"/>
      <c r="D102" s="839"/>
      <c r="E102" s="967"/>
      <c r="F102" s="164">
        <f>E101*D101</f>
        <v>26.138625000000001</v>
      </c>
      <c r="G102" s="165">
        <f>F102*G101</f>
        <v>3.9207937500000001</v>
      </c>
      <c r="H102" s="165">
        <f>F102*H101</f>
        <v>22.21783125</v>
      </c>
      <c r="I102" s="167" t="s">
        <v>275</v>
      </c>
      <c r="J102" s="168">
        <f>SUM(G102:H102)</f>
        <v>26.138625000000001</v>
      </c>
      <c r="K102" s="336"/>
      <c r="L102" s="138"/>
      <c r="M102" s="138"/>
    </row>
    <row r="103" spans="1:13" ht="15.95" customHeight="1">
      <c r="A103" s="968" t="str">
        <f>'POÇO ARTESIANO; RESERVATÓRIO '!A66</f>
        <v>2.6.3</v>
      </c>
      <c r="B103" s="944" t="str">
        <f>'POÇO ARTESIANO; RESERVATÓRIO '!B66</f>
        <v>Centro de distribuição p/ 03 disjuntores (s/ barramento).</v>
      </c>
      <c r="C103" s="869" t="str">
        <f>'POÇO ARTESIANO; RESERVATÓRIO '!C66</f>
        <v>unid.</v>
      </c>
      <c r="D103" s="839">
        <f>'POÇO ARTESIANO; RESERVATÓRIO '!D66</f>
        <v>1</v>
      </c>
      <c r="E103" s="967">
        <f>'POÇO ARTESIANO; RESERVATÓRIO '!E66</f>
        <v>52.474619999999994</v>
      </c>
      <c r="F103" s="171">
        <v>1</v>
      </c>
      <c r="G103" s="171">
        <v>0.15</v>
      </c>
      <c r="H103" s="171">
        <v>0.85</v>
      </c>
      <c r="I103" s="171" t="s">
        <v>275</v>
      </c>
      <c r="J103" s="172">
        <v>1</v>
      </c>
      <c r="K103" s="336"/>
      <c r="L103" s="138"/>
      <c r="M103" s="138"/>
    </row>
    <row r="104" spans="1:13" ht="15.95" customHeight="1">
      <c r="A104" s="833"/>
      <c r="B104" s="854"/>
      <c r="C104" s="855"/>
      <c r="D104" s="856"/>
      <c r="E104" s="969"/>
      <c r="F104" s="174">
        <f>E103*D103</f>
        <v>52.474619999999994</v>
      </c>
      <c r="G104" s="175">
        <f>F104*G103</f>
        <v>7.871192999999999</v>
      </c>
      <c r="H104" s="175">
        <f>F104*H103</f>
        <v>44.603426999999996</v>
      </c>
      <c r="I104" s="207" t="s">
        <v>275</v>
      </c>
      <c r="J104" s="178">
        <f>SUM(G104:H104)</f>
        <v>52.474619999999994</v>
      </c>
      <c r="K104" s="336"/>
      <c r="L104" s="138"/>
      <c r="M104" s="138"/>
    </row>
    <row r="105" spans="1:13" ht="15.95" customHeight="1">
      <c r="A105" s="968" t="str">
        <f>'POÇO ARTESIANO; RESERVATÓRIO '!A67</f>
        <v>2.6.4</v>
      </c>
      <c r="B105" s="854" t="str">
        <f>'POÇO ARTESIANO; RESERVATÓRIO '!B67</f>
        <v>Isolador roldana 72x72</v>
      </c>
      <c r="C105" s="870" t="str">
        <f>'POÇO ARTESIANO; RESERVATÓRIO '!C67</f>
        <v>unid.</v>
      </c>
      <c r="D105" s="856">
        <f>'POÇO ARTESIANO; RESERVATÓRIO '!D67</f>
        <v>4</v>
      </c>
      <c r="E105" s="870">
        <f>'POÇO ARTESIANO; RESERVATÓRIO '!E67</f>
        <v>22.723350000000003</v>
      </c>
      <c r="F105" s="171">
        <v>1</v>
      </c>
      <c r="G105" s="171">
        <v>0.15</v>
      </c>
      <c r="H105" s="171">
        <v>0.85</v>
      </c>
      <c r="I105" s="207" t="s">
        <v>275</v>
      </c>
      <c r="J105" s="172">
        <v>1</v>
      </c>
      <c r="K105" s="336"/>
      <c r="L105" s="138"/>
      <c r="M105" s="138"/>
    </row>
    <row r="106" spans="1:13" ht="15.95" customHeight="1" thickBot="1">
      <c r="A106" s="859"/>
      <c r="B106" s="955"/>
      <c r="C106" s="956"/>
      <c r="D106" s="957"/>
      <c r="E106" s="958"/>
      <c r="F106" s="181">
        <f>E105*D105</f>
        <v>90.893400000000014</v>
      </c>
      <c r="G106" s="181">
        <f>F106*G105</f>
        <v>13.634010000000002</v>
      </c>
      <c r="H106" s="181">
        <f>F106*H105</f>
        <v>77.25939000000001</v>
      </c>
      <c r="I106" s="194" t="s">
        <v>275</v>
      </c>
      <c r="J106" s="184">
        <f>G106+H106</f>
        <v>90.893400000000014</v>
      </c>
      <c r="K106" s="336"/>
      <c r="L106" s="138"/>
      <c r="M106" s="138"/>
    </row>
    <row r="107" spans="1:13" ht="30" customHeight="1" thickTop="1">
      <c r="A107" s="160" t="str">
        <f>'POÇO ARTESIANO; RESERVATÓRIO '!A68</f>
        <v>2.7</v>
      </c>
      <c r="B107" s="261" t="str">
        <f>'POÇO ARTESIANO; RESERVATÓRIO '!B68</f>
        <v>INSTALAÇÕES HIDROSANITÁRIA                             DO RESERVATÓRIO</v>
      </c>
      <c r="C107" s="872"/>
      <c r="D107" s="873"/>
      <c r="E107" s="873"/>
      <c r="F107" s="873"/>
      <c r="G107" s="873"/>
      <c r="H107" s="873"/>
      <c r="I107" s="873"/>
      <c r="J107" s="874"/>
      <c r="K107" s="336"/>
      <c r="L107" s="138"/>
      <c r="M107" s="138"/>
    </row>
    <row r="108" spans="1:13" ht="39.950000000000003" customHeight="1">
      <c r="A108" s="900" t="str">
        <f>'POÇO ARTESIANO; RESERVATÓRIO '!A69</f>
        <v>2.7.1</v>
      </c>
      <c r="B108" s="834" t="str">
        <f>'POÇO ARTESIANO; RESERVATÓRIO '!B69</f>
        <v>PONTO DE CONSUMO TERMINAL DE ÁGUA FRIA (SUBRAMAL) COM TUBULAÇÃO DE PVC, DN 25 mm, INSTALADO EM RAMAL DE ÁGUA, INCLUSOS RASGO E CHUMBAMENTO EM ALVENARIA. AF_12/2014</v>
      </c>
      <c r="C108" s="1019" t="str">
        <f>'POÇO ARTESIANO; RESERVATÓRIO '!C69</f>
        <v>unid.</v>
      </c>
      <c r="D108" s="1020">
        <f>'POÇO ARTESIANO; RESERVATÓRIO '!D69</f>
        <v>5</v>
      </c>
      <c r="E108" s="1021">
        <f>'POÇO ARTESIANO; RESERVATÓRIO '!E69</f>
        <v>116.50157700000001</v>
      </c>
      <c r="F108" s="185">
        <v>1</v>
      </c>
      <c r="G108" s="185">
        <v>0.15</v>
      </c>
      <c r="H108" s="185">
        <v>0.85</v>
      </c>
      <c r="I108" s="265" t="s">
        <v>275</v>
      </c>
      <c r="J108" s="329">
        <v>1</v>
      </c>
      <c r="K108" s="336"/>
      <c r="L108" s="138"/>
      <c r="M108" s="138"/>
    </row>
    <row r="109" spans="1:13" ht="39.950000000000003" customHeight="1">
      <c r="A109" s="959"/>
      <c r="B109" s="877"/>
      <c r="C109" s="879"/>
      <c r="D109" s="980"/>
      <c r="E109" s="883"/>
      <c r="F109" s="330">
        <f>SUM(E108*D108)</f>
        <v>582.5078850000001</v>
      </c>
      <c r="G109" s="222">
        <f>F109*G108</f>
        <v>87.376182750000012</v>
      </c>
      <c r="H109" s="222">
        <f>F109*H108</f>
        <v>495.13170225000005</v>
      </c>
      <c r="I109" s="221" t="s">
        <v>275</v>
      </c>
      <c r="J109" s="223">
        <f>G109+H109</f>
        <v>582.5078850000001</v>
      </c>
      <c r="K109" s="336"/>
      <c r="L109" s="138"/>
      <c r="M109" s="138"/>
    </row>
    <row r="110" spans="1:13" ht="39.950000000000003" customHeight="1">
      <c r="A110" s="943" t="str">
        <f>'POÇO ARTESIANO; RESERVATÓRIO '!A70</f>
        <v>2.7.2</v>
      </c>
      <c r="B110" s="835" t="str">
        <f>'POÇO ARTESIANO; RESERVATÓRIO '!B70</f>
        <v>REGISTRO DE ESFERA, PVC, SOLDÁVEL, DN 60 MM, INSTALADO EM RESERVAÇÃODE ÁGUA DE EDIFICAÇÃO QUE POSSUA RESERVATÓRIO DE FIBRA/FIBROCIMENTOFORNECIMENTO E INSTALAÇÃO. AF_06/2016.</v>
      </c>
      <c r="C110" s="868" t="str">
        <f>'POÇO ARTESIANO; RESERVATÓRIO '!C70</f>
        <v>unid.</v>
      </c>
      <c r="D110" s="838">
        <f>'POÇO ARTESIANO; RESERVATÓRIO '!D70</f>
        <v>2</v>
      </c>
      <c r="E110" s="966">
        <f>'POÇO ARTESIANO; RESERVATÓRIO '!E70</f>
        <v>74.802804299999991</v>
      </c>
      <c r="F110" s="161">
        <v>1</v>
      </c>
      <c r="G110" s="161">
        <v>0.15</v>
      </c>
      <c r="H110" s="161">
        <v>0.85</v>
      </c>
      <c r="I110" s="161" t="s">
        <v>275</v>
      </c>
      <c r="J110" s="162">
        <v>1</v>
      </c>
      <c r="K110" s="336"/>
      <c r="L110" s="138"/>
      <c r="M110" s="138"/>
    </row>
    <row r="111" spans="1:13" ht="39.950000000000003" customHeight="1">
      <c r="A111" s="833"/>
      <c r="B111" s="944"/>
      <c r="C111" s="837"/>
      <c r="D111" s="839"/>
      <c r="E111" s="967"/>
      <c r="F111" s="164">
        <f>E110*D110</f>
        <v>149.60560859999998</v>
      </c>
      <c r="G111" s="165">
        <f>F111*G110</f>
        <v>22.440841289999998</v>
      </c>
      <c r="H111" s="165">
        <f>F111*H110</f>
        <v>127.16476730999999</v>
      </c>
      <c r="I111" s="167" t="s">
        <v>275</v>
      </c>
      <c r="J111" s="168">
        <f>SUM(G111:H111)</f>
        <v>149.60560859999998</v>
      </c>
      <c r="K111" s="336"/>
      <c r="L111" s="138"/>
      <c r="M111" s="138"/>
    </row>
    <row r="112" spans="1:13" ht="26.1" customHeight="1">
      <c r="A112" s="968" t="str">
        <f>'POÇO ARTESIANO; RESERVATÓRIO '!A71</f>
        <v>2.7.3</v>
      </c>
      <c r="B112" s="944" t="str">
        <f>'POÇO ARTESIANO; RESERVATÓRIO '!B71</f>
        <v>CURVA 90 GRAUS, PVC, SOLDÁVEL, DN 60MM, INSTALADO EM PRUMADA DE ÁGUA - FORNECIMENTO E INSTALAÇÃO. AF_12/2014.</v>
      </c>
      <c r="C112" s="869" t="str">
        <f>'POÇO ARTESIANO; RESERVATÓRIO '!C71</f>
        <v>unid.</v>
      </c>
      <c r="D112" s="839">
        <f>'POÇO ARTESIANO; RESERVATÓRIO '!D71</f>
        <v>3</v>
      </c>
      <c r="E112" s="967">
        <f>'POÇO ARTESIANO; RESERVATÓRIO '!E71</f>
        <v>40.324161599999996</v>
      </c>
      <c r="F112" s="171">
        <v>1</v>
      </c>
      <c r="G112" s="171">
        <v>0.15</v>
      </c>
      <c r="H112" s="171">
        <v>0.85</v>
      </c>
      <c r="I112" s="171" t="s">
        <v>275</v>
      </c>
      <c r="J112" s="172">
        <v>1</v>
      </c>
      <c r="K112" s="336"/>
      <c r="L112" s="138"/>
      <c r="M112" s="138"/>
    </row>
    <row r="113" spans="1:13" ht="26.1" customHeight="1">
      <c r="A113" s="833"/>
      <c r="B113" s="944"/>
      <c r="C113" s="837"/>
      <c r="D113" s="839"/>
      <c r="E113" s="967"/>
      <c r="F113" s="164">
        <f>E112*D112</f>
        <v>120.97248479999999</v>
      </c>
      <c r="G113" s="165">
        <f>F113*G112</f>
        <v>18.145872719999996</v>
      </c>
      <c r="H113" s="165">
        <f>F113*H112</f>
        <v>102.82661207999999</v>
      </c>
      <c r="I113" s="167" t="s">
        <v>275</v>
      </c>
      <c r="J113" s="168">
        <f>SUM(G113:H113)</f>
        <v>120.97248479999999</v>
      </c>
      <c r="K113" s="336"/>
      <c r="L113" s="138"/>
      <c r="M113" s="138"/>
    </row>
    <row r="114" spans="1:13" ht="26.1" customHeight="1">
      <c r="A114" s="968" t="str">
        <f>'POÇO ARTESIANO; RESERVATÓRIO '!A72</f>
        <v>2.7.4</v>
      </c>
      <c r="B114" s="944" t="str">
        <f>'POÇO ARTESIANO; RESERVATÓRIO '!B72</f>
        <v>CURVA 90 GRAUS, PVC, SOLDÁVEL, DN 50MM, INSTALADO EM PRUMADA DE ÁGUA - FORNECIMENTO E INSTALAÇÃO. AF_12/2014.</v>
      </c>
      <c r="C114" s="869" t="str">
        <f>'POÇO ARTESIANO; RESERVATÓRIO '!C72</f>
        <v>unid.</v>
      </c>
      <c r="D114" s="839">
        <f>'POÇO ARTESIANO; RESERVATÓRIO '!D72</f>
        <v>2</v>
      </c>
      <c r="E114" s="967">
        <f>'POÇO ARTESIANO; RESERVATÓRIO '!E72</f>
        <v>19.467751199999999</v>
      </c>
      <c r="F114" s="171">
        <v>1</v>
      </c>
      <c r="G114" s="171">
        <v>0.15</v>
      </c>
      <c r="H114" s="171">
        <v>0.85</v>
      </c>
      <c r="I114" s="171" t="s">
        <v>275</v>
      </c>
      <c r="J114" s="172">
        <v>1</v>
      </c>
      <c r="K114" s="336"/>
      <c r="L114" s="138"/>
      <c r="M114" s="138"/>
    </row>
    <row r="115" spans="1:13" ht="26.1" customHeight="1">
      <c r="A115" s="959"/>
      <c r="B115" s="961"/>
      <c r="C115" s="962"/>
      <c r="D115" s="964"/>
      <c r="E115" s="965"/>
      <c r="F115" s="220">
        <f>E114*D114</f>
        <v>38.935502399999997</v>
      </c>
      <c r="G115" s="222">
        <f>F115*G114</f>
        <v>5.8403253599999996</v>
      </c>
      <c r="H115" s="222">
        <f>F115*H114</f>
        <v>33.095177039999996</v>
      </c>
      <c r="I115" s="221" t="s">
        <v>275</v>
      </c>
      <c r="J115" s="223">
        <f>SUM(G115:H115)</f>
        <v>38.935502399999997</v>
      </c>
      <c r="K115" s="336"/>
      <c r="L115" s="138"/>
      <c r="M115" s="138"/>
    </row>
    <row r="116" spans="1:13" ht="26.1" customHeight="1">
      <c r="A116" s="943" t="str">
        <f>'POÇO ARTESIANO; RESERVATÓRIO '!A73</f>
        <v>2.7.5</v>
      </c>
      <c r="B116" s="835" t="str">
        <f>'POÇO ARTESIANO; RESERVATÓRIO '!B73</f>
        <v>TUBO, PVC, SOLDÁVEL, DN 60MM, INSTALADO EM PRUMADA DE ÁGUA - FORNECIMENTO E INSTALAÇÃO. AF_12/2014.</v>
      </c>
      <c r="C116" s="868" t="str">
        <f>'POÇO ARTESIANO; RESERVATÓRIO '!C73</f>
        <v>m</v>
      </c>
      <c r="D116" s="838">
        <f>'POÇO ARTESIANO; RESERVATÓRIO '!D73</f>
        <v>3</v>
      </c>
      <c r="E116" s="966">
        <f>'POÇO ARTESIANO; RESERVATÓRIO '!E73</f>
        <v>22.945913699999995</v>
      </c>
      <c r="F116" s="161">
        <v>1</v>
      </c>
      <c r="G116" s="161">
        <v>0.15</v>
      </c>
      <c r="H116" s="161">
        <v>0.85</v>
      </c>
      <c r="I116" s="161" t="s">
        <v>275</v>
      </c>
      <c r="J116" s="162">
        <v>1</v>
      </c>
      <c r="K116" s="336"/>
      <c r="L116" s="138"/>
      <c r="M116" s="138"/>
    </row>
    <row r="117" spans="1:13" ht="26.1" customHeight="1">
      <c r="A117" s="833"/>
      <c r="B117" s="944"/>
      <c r="C117" s="837"/>
      <c r="D117" s="839"/>
      <c r="E117" s="967"/>
      <c r="F117" s="164">
        <f>E116*D116</f>
        <v>68.837741099999988</v>
      </c>
      <c r="G117" s="165">
        <f>F117*G116</f>
        <v>10.325661164999998</v>
      </c>
      <c r="H117" s="165">
        <f>F117*H116</f>
        <v>58.512079934999988</v>
      </c>
      <c r="I117" s="167" t="s">
        <v>275</v>
      </c>
      <c r="J117" s="168">
        <f>SUM(G117:H117)</f>
        <v>68.837741099999988</v>
      </c>
      <c r="K117" s="336"/>
      <c r="L117" s="138"/>
      <c r="M117" s="138"/>
    </row>
    <row r="118" spans="1:13" ht="26.1" customHeight="1">
      <c r="A118" s="968" t="str">
        <f>'POÇO ARTESIANO; RESERVATÓRIO '!A74</f>
        <v>2.7.6</v>
      </c>
      <c r="B118" s="944" t="str">
        <f>'POÇO ARTESIANO; RESERVATÓRIO '!B74</f>
        <v>JOELHO 90 GRAUS, PVC, SOLDÁVEL, DN 60MM, INSTALADO EM PRUMADA DE ÁGUA- FORNECIMENTO E INSTALAÇÃO. AF_12/2014.</v>
      </c>
      <c r="C118" s="869" t="str">
        <f>'POÇO ARTESIANO; RESERVATÓRIO '!C74</f>
        <v>unid.</v>
      </c>
      <c r="D118" s="839">
        <f>'POÇO ARTESIANO; RESERVATÓRIO '!D74</f>
        <v>3</v>
      </c>
      <c r="E118" s="967">
        <f>'POÇO ARTESIANO; RESERVATÓRIO '!E74</f>
        <v>28.997961599999996</v>
      </c>
      <c r="F118" s="171">
        <v>1</v>
      </c>
      <c r="G118" s="171">
        <v>0.15</v>
      </c>
      <c r="H118" s="171">
        <v>0.85</v>
      </c>
      <c r="I118" s="171" t="s">
        <v>275</v>
      </c>
      <c r="J118" s="172">
        <v>1</v>
      </c>
      <c r="K118" s="336"/>
      <c r="L118" s="138"/>
      <c r="M118" s="138"/>
    </row>
    <row r="119" spans="1:13" ht="26.1" customHeight="1" thickBot="1">
      <c r="A119" s="859"/>
      <c r="B119" s="1022"/>
      <c r="C119" s="1023"/>
      <c r="D119" s="1024"/>
      <c r="E119" s="1025"/>
      <c r="F119" s="180">
        <f>E118*D118</f>
        <v>86.993884799999989</v>
      </c>
      <c r="G119" s="181">
        <f>F119*G118</f>
        <v>13.049082719999998</v>
      </c>
      <c r="H119" s="181">
        <f>F119*H118</f>
        <v>73.944802079999988</v>
      </c>
      <c r="I119" s="194" t="s">
        <v>275</v>
      </c>
      <c r="J119" s="184">
        <f>SUM(G119:H119)</f>
        <v>86.993884799999989</v>
      </c>
      <c r="K119" s="336"/>
      <c r="L119" s="138"/>
      <c r="M119" s="138"/>
    </row>
    <row r="120" spans="1:13" ht="26.1" customHeight="1" thickTop="1">
      <c r="A120" s="943" t="str">
        <f>'POÇO ARTESIANO; RESERVATÓRIO '!A75</f>
        <v>2.7.7</v>
      </c>
      <c r="B120" s="1026" t="str">
        <f>'POÇO ARTESIANO; RESERVATÓRIO '!B75</f>
        <v>TUBO, PVC, SOLDÁVEL, DN 50MM, INSTALADO EM PRUMADA DE ÁGUA - FORNECIMENTO E INSTALAÇÃO. AF_12/2014.</v>
      </c>
      <c r="C120" s="1027" t="str">
        <f>'POÇO ARTESIANO; RESERVATÓRIO '!C75</f>
        <v>m</v>
      </c>
      <c r="D120" s="1028">
        <f>'POÇO ARTESIANO; RESERVATÓRIO '!D75</f>
        <v>2</v>
      </c>
      <c r="E120" s="1029">
        <f>'POÇO ARTESIANO; RESERVATÓRIO '!E75</f>
        <v>13.950227699999999</v>
      </c>
      <c r="F120" s="595">
        <v>1</v>
      </c>
      <c r="G120" s="595">
        <v>0.15</v>
      </c>
      <c r="H120" s="595">
        <v>0.85</v>
      </c>
      <c r="I120" s="595" t="s">
        <v>275</v>
      </c>
      <c r="J120" s="162">
        <v>1</v>
      </c>
      <c r="K120" s="336"/>
      <c r="L120" s="138"/>
      <c r="M120" s="138"/>
    </row>
    <row r="121" spans="1:13" ht="26.1" customHeight="1">
      <c r="A121" s="833"/>
      <c r="B121" s="944"/>
      <c r="C121" s="837"/>
      <c r="D121" s="839"/>
      <c r="E121" s="967"/>
      <c r="F121" s="164">
        <f>E120*D120</f>
        <v>27.900455399999998</v>
      </c>
      <c r="G121" s="165">
        <f>F121*G120</f>
        <v>4.1850683099999992</v>
      </c>
      <c r="H121" s="165">
        <f>F121*H120</f>
        <v>23.715387089999997</v>
      </c>
      <c r="I121" s="167" t="s">
        <v>275</v>
      </c>
      <c r="J121" s="168">
        <f>SUM(G121:H121)</f>
        <v>27.900455399999995</v>
      </c>
      <c r="K121" s="336"/>
      <c r="L121" s="138"/>
      <c r="M121" s="138"/>
    </row>
    <row r="122" spans="1:13" ht="26.1" customHeight="1">
      <c r="A122" s="968" t="str">
        <f>'POÇO ARTESIANO; RESERVATÓRIO '!A76</f>
        <v>2.7.8</v>
      </c>
      <c r="B122" s="944" t="str">
        <f>'POÇO ARTESIANO; RESERVATÓRIO '!B76</f>
        <v>LUVA DE REDUÇÃO, PVC, SOLDÁVEL, DN 50MM X 25MM, INSTALADO EM PRUMADA DE ÁGUA FORNECIMENTO E INSTALAÇÃO. AF_12/2014.</v>
      </c>
      <c r="C122" s="869" t="str">
        <f>'POÇO ARTESIANO; RESERVATÓRIO '!C76</f>
        <v>unid.</v>
      </c>
      <c r="D122" s="839">
        <f>'POÇO ARTESIANO; RESERVATÓRIO '!D76</f>
        <v>1</v>
      </c>
      <c r="E122" s="967">
        <f>'POÇO ARTESIANO; RESERVATÓRIO '!E76</f>
        <v>9.1639020000000002</v>
      </c>
      <c r="F122" s="171">
        <v>1</v>
      </c>
      <c r="G122" s="171">
        <v>0.15</v>
      </c>
      <c r="H122" s="171">
        <v>0.85</v>
      </c>
      <c r="I122" s="171" t="s">
        <v>275</v>
      </c>
      <c r="J122" s="172">
        <v>1</v>
      </c>
      <c r="K122" s="336"/>
      <c r="L122" s="138"/>
      <c r="M122" s="138"/>
    </row>
    <row r="123" spans="1:13" ht="26.1" customHeight="1">
      <c r="A123" s="959"/>
      <c r="B123" s="961"/>
      <c r="C123" s="962"/>
      <c r="D123" s="964"/>
      <c r="E123" s="965"/>
      <c r="F123" s="220">
        <f>E122*D122</f>
        <v>9.1639020000000002</v>
      </c>
      <c r="G123" s="222">
        <f>F123*G122</f>
        <v>1.3745852999999999</v>
      </c>
      <c r="H123" s="222">
        <f>F123*H122</f>
        <v>7.7893166999999996</v>
      </c>
      <c r="I123" s="221" t="s">
        <v>275</v>
      </c>
      <c r="J123" s="223">
        <f>SUM(G123:H123)</f>
        <v>9.1639020000000002</v>
      </c>
      <c r="K123" s="336"/>
      <c r="L123" s="138"/>
      <c r="M123" s="138"/>
    </row>
    <row r="124" spans="1:13" ht="26.1" customHeight="1">
      <c r="A124" s="943" t="str">
        <f>'POÇO ARTESIANO; RESERVATÓRIO '!A77</f>
        <v>2.7.9</v>
      </c>
      <c r="B124" s="835" t="str">
        <f>'POÇO ARTESIANO; RESERVATÓRIO '!B77</f>
        <v>LUVA DE REDUÇÃO, PVC, SOLDÁVEL, DN 60MM X 50MM, INSTALADO EM PRUMADA DE ÁGUA - FORNECIMENTO E INSTALAÇÃO. AF_12/2014.</v>
      </c>
      <c r="C124" s="868" t="str">
        <f>'POÇO ARTESIANO; RESERVATÓRIO '!C77</f>
        <v>unid.</v>
      </c>
      <c r="D124" s="838">
        <f>'POÇO ARTESIANO; RESERVATÓRIO '!D77</f>
        <v>1</v>
      </c>
      <c r="E124" s="966">
        <f>'POÇO ARTESIANO; RESERVATÓRIO '!E77</f>
        <v>16.192144500000001</v>
      </c>
      <c r="F124" s="161">
        <v>1</v>
      </c>
      <c r="G124" s="161">
        <v>0.15</v>
      </c>
      <c r="H124" s="161">
        <v>0.85</v>
      </c>
      <c r="I124" s="161" t="s">
        <v>275</v>
      </c>
      <c r="J124" s="162">
        <v>1</v>
      </c>
      <c r="K124" s="336"/>
      <c r="L124" s="138"/>
      <c r="M124" s="138"/>
    </row>
    <row r="125" spans="1:13" ht="26.1" customHeight="1">
      <c r="A125" s="833"/>
      <c r="B125" s="944"/>
      <c r="C125" s="837"/>
      <c r="D125" s="839"/>
      <c r="E125" s="967"/>
      <c r="F125" s="164">
        <f>E124*D124</f>
        <v>16.192144500000001</v>
      </c>
      <c r="G125" s="165">
        <f>F125*G124</f>
        <v>2.428821675</v>
      </c>
      <c r="H125" s="165">
        <f>F125*H124</f>
        <v>13.763322825000001</v>
      </c>
      <c r="I125" s="167" t="s">
        <v>275</v>
      </c>
      <c r="J125" s="168">
        <f>SUM(G125:H125)</f>
        <v>16.192144500000001</v>
      </c>
      <c r="K125" s="336"/>
      <c r="L125" s="138"/>
      <c r="M125" s="138"/>
    </row>
    <row r="126" spans="1:13" ht="26.1" customHeight="1">
      <c r="A126" s="968" t="str">
        <f>'POÇO ARTESIANO; RESERVATÓRIO '!A78</f>
        <v>2.7.10</v>
      </c>
      <c r="B126" s="944" t="str">
        <f>'POÇO ARTESIANO; RESERVATÓRIO '!B78</f>
        <v>TUBO, PVC, SOLDÁVEL, DN 25MM, INSTALADO EM PRUMADA DE ÁGUA - FORNECIMENTO E INSTALAÇÃO. AF_12/2014.</v>
      </c>
      <c r="C126" s="869" t="str">
        <f>'POÇO ARTESIANO; RESERVATÓRIO '!C78</f>
        <v>m</v>
      </c>
      <c r="D126" s="839">
        <f>'POÇO ARTESIANO; RESERVATÓRIO '!D78</f>
        <v>24</v>
      </c>
      <c r="E126" s="967">
        <f>'POÇO ARTESIANO; RESERVATÓRIO '!E78</f>
        <v>3.8313000000000001</v>
      </c>
      <c r="F126" s="171">
        <v>1</v>
      </c>
      <c r="G126" s="171">
        <v>0.15</v>
      </c>
      <c r="H126" s="171">
        <v>0.85</v>
      </c>
      <c r="I126" s="171" t="s">
        <v>275</v>
      </c>
      <c r="J126" s="172">
        <v>1</v>
      </c>
      <c r="K126" s="336"/>
      <c r="L126" s="138"/>
      <c r="M126" s="138"/>
    </row>
    <row r="127" spans="1:13" ht="26.1" customHeight="1">
      <c r="A127" s="833"/>
      <c r="B127" s="944"/>
      <c r="C127" s="837"/>
      <c r="D127" s="839"/>
      <c r="E127" s="967"/>
      <c r="F127" s="164">
        <f>E126*D126</f>
        <v>91.9512</v>
      </c>
      <c r="G127" s="165">
        <f>F127*G126</f>
        <v>13.792679999999999</v>
      </c>
      <c r="H127" s="165">
        <f>F127*H126</f>
        <v>78.158519999999996</v>
      </c>
      <c r="I127" s="167" t="s">
        <v>275</v>
      </c>
      <c r="J127" s="168">
        <f>SUM(G127:H127)</f>
        <v>91.9512</v>
      </c>
      <c r="K127" s="336"/>
      <c r="L127" s="138"/>
      <c r="M127" s="138"/>
    </row>
    <row r="128" spans="1:13" ht="15.95" customHeight="1">
      <c r="A128" s="968" t="str">
        <f>'POÇO ARTESIANO; RESERVATÓRIO '!A79</f>
        <v>2.7.11</v>
      </c>
      <c r="B128" s="944" t="str">
        <f>'POÇO ARTESIANO; RESERVATÓRIO '!B79</f>
        <v>Joelho/Cotovelo 90º PVC SRM - 25mm X 1/2" (LH)</v>
      </c>
      <c r="C128" s="869" t="str">
        <f>'POÇO ARTESIANO; RESERVATÓRIO '!C79</f>
        <v>unid.</v>
      </c>
      <c r="D128" s="839">
        <f>'POÇO ARTESIANO; RESERVATÓRIO '!D79</f>
        <v>8</v>
      </c>
      <c r="E128" s="967">
        <f>'POÇO ARTESIANO; RESERVATÓRIO '!E79</f>
        <v>14.127112500000003</v>
      </c>
      <c r="F128" s="171">
        <v>1</v>
      </c>
      <c r="G128" s="171">
        <v>0.15</v>
      </c>
      <c r="H128" s="171">
        <v>0.85</v>
      </c>
      <c r="I128" s="171" t="s">
        <v>275</v>
      </c>
      <c r="J128" s="172">
        <v>1</v>
      </c>
      <c r="K128" s="336"/>
      <c r="L128" s="138"/>
      <c r="M128" s="138"/>
    </row>
    <row r="129" spans="1:13" ht="15.95" customHeight="1">
      <c r="A129" s="833"/>
      <c r="B129" s="944"/>
      <c r="C129" s="837"/>
      <c r="D129" s="839"/>
      <c r="E129" s="967"/>
      <c r="F129" s="164">
        <f>E128*D128</f>
        <v>113.01690000000002</v>
      </c>
      <c r="G129" s="165">
        <f>F129*G128</f>
        <v>16.952535000000001</v>
      </c>
      <c r="H129" s="165">
        <f>F129*H128</f>
        <v>96.064365000000009</v>
      </c>
      <c r="I129" s="167" t="s">
        <v>275</v>
      </c>
      <c r="J129" s="168">
        <f>SUM(G129:H129)</f>
        <v>113.01690000000001</v>
      </c>
      <c r="K129" s="336"/>
      <c r="L129" s="138"/>
      <c r="M129" s="138"/>
    </row>
    <row r="130" spans="1:13" ht="15.95" customHeight="1">
      <c r="A130" s="968" t="str">
        <f>'POÇO ARTESIANO; RESERVATÓRIO '!A80</f>
        <v>2.7.12</v>
      </c>
      <c r="B130" s="944" t="str">
        <f>'POÇO ARTESIANO; RESERVATÓRIO '!B80</f>
        <v>Tê em PVC - SRM - 25mm x 1/2" (LH)</v>
      </c>
      <c r="C130" s="869" t="str">
        <f>'POÇO ARTESIANO; RESERVATÓRIO '!C80</f>
        <v>unid.</v>
      </c>
      <c r="D130" s="839">
        <f>'POÇO ARTESIANO; RESERVATÓRIO '!D80</f>
        <v>7</v>
      </c>
      <c r="E130" s="967">
        <f>'POÇO ARTESIANO; RESERVATÓRIO '!E80</f>
        <v>18.662881500000001</v>
      </c>
      <c r="F130" s="171">
        <v>1</v>
      </c>
      <c r="G130" s="171">
        <v>0.15</v>
      </c>
      <c r="H130" s="171">
        <v>0.85</v>
      </c>
      <c r="I130" s="171" t="s">
        <v>275</v>
      </c>
      <c r="J130" s="172">
        <v>1</v>
      </c>
      <c r="K130" s="336"/>
      <c r="L130" s="138"/>
      <c r="M130" s="138"/>
    </row>
    <row r="131" spans="1:13" ht="15.95" customHeight="1">
      <c r="A131" s="959"/>
      <c r="B131" s="961"/>
      <c r="C131" s="962"/>
      <c r="D131" s="964"/>
      <c r="E131" s="965"/>
      <c r="F131" s="220">
        <f>E130*D130</f>
        <v>130.64017050000001</v>
      </c>
      <c r="G131" s="222">
        <f>F131*G130</f>
        <v>19.596025575000002</v>
      </c>
      <c r="H131" s="222">
        <f>F131*H130</f>
        <v>111.04414492500001</v>
      </c>
      <c r="I131" s="221" t="s">
        <v>275</v>
      </c>
      <c r="J131" s="223">
        <f>SUM(G131:H131)</f>
        <v>130.64017050000001</v>
      </c>
      <c r="K131" s="336"/>
      <c r="L131" s="138"/>
      <c r="M131" s="138"/>
    </row>
    <row r="132" spans="1:13" ht="15.95" customHeight="1">
      <c r="A132" s="943" t="str">
        <f>'POÇO ARTESIANO; RESERVATÓRIO '!A81</f>
        <v>2.7.13</v>
      </c>
      <c r="B132" s="835" t="str">
        <f>'POÇO ARTESIANO; RESERVATÓRIO '!B81</f>
        <v>Tê em PVC - JS - 25mm-LH</v>
      </c>
      <c r="C132" s="868" t="str">
        <f>'POÇO ARTESIANO; RESERVATÓRIO '!C81</f>
        <v>unid.</v>
      </c>
      <c r="D132" s="838">
        <f>'POÇO ARTESIANO; RESERVATÓRIO '!D81</f>
        <v>1</v>
      </c>
      <c r="E132" s="966">
        <f>'POÇO ARTESIANO; RESERVATÓRIO '!E81</f>
        <v>8.520411300000001</v>
      </c>
      <c r="F132" s="161">
        <v>1</v>
      </c>
      <c r="G132" s="161">
        <v>0.15</v>
      </c>
      <c r="H132" s="161">
        <v>0.85</v>
      </c>
      <c r="I132" s="161" t="s">
        <v>275</v>
      </c>
      <c r="J132" s="162">
        <v>1</v>
      </c>
      <c r="K132" s="336"/>
      <c r="L132" s="138"/>
      <c r="M132" s="138"/>
    </row>
    <row r="133" spans="1:13" ht="15.95" customHeight="1">
      <c r="A133" s="833"/>
      <c r="B133" s="944"/>
      <c r="C133" s="837"/>
      <c r="D133" s="839"/>
      <c r="E133" s="967"/>
      <c r="F133" s="164">
        <f>E132*D132</f>
        <v>8.520411300000001</v>
      </c>
      <c r="G133" s="165">
        <f>F133*G132</f>
        <v>1.2780616950000001</v>
      </c>
      <c r="H133" s="165">
        <f>F133*H132</f>
        <v>7.2423496050000002</v>
      </c>
      <c r="I133" s="167" t="s">
        <v>275</v>
      </c>
      <c r="J133" s="168">
        <f>SUM(G133:H133)</f>
        <v>8.520411300000001</v>
      </c>
      <c r="K133" s="336"/>
      <c r="L133" s="138"/>
      <c r="M133" s="138"/>
    </row>
    <row r="134" spans="1:13" ht="15.95" customHeight="1">
      <c r="A134" s="968" t="str">
        <f>'POÇO ARTESIANO; RESERVATÓRIO '!A82</f>
        <v>2.7.14</v>
      </c>
      <c r="B134" s="944" t="str">
        <f>'POÇO ARTESIANO; RESERVATÓRIO '!B82</f>
        <v>Torneira plastica de 1/2"</v>
      </c>
      <c r="C134" s="869" t="str">
        <f>'POÇO ARTESIANO; RESERVATÓRIO '!C82</f>
        <v>unid.</v>
      </c>
      <c r="D134" s="839">
        <f>'POÇO ARTESIANO; RESERVATÓRIO '!D82</f>
        <v>5</v>
      </c>
      <c r="E134" s="967">
        <f>'POÇO ARTESIANO; RESERVATÓRIO '!E82</f>
        <v>18.040907999999998</v>
      </c>
      <c r="F134" s="171">
        <v>1</v>
      </c>
      <c r="G134" s="171">
        <v>0.15</v>
      </c>
      <c r="H134" s="171">
        <v>0.85</v>
      </c>
      <c r="I134" s="171" t="s">
        <v>275</v>
      </c>
      <c r="J134" s="172">
        <v>1</v>
      </c>
      <c r="K134" s="336"/>
      <c r="L134" s="138"/>
      <c r="M134" s="138"/>
    </row>
    <row r="135" spans="1:13" ht="15.95" customHeight="1">
      <c r="A135" s="833"/>
      <c r="B135" s="944"/>
      <c r="C135" s="837"/>
      <c r="D135" s="839"/>
      <c r="E135" s="967"/>
      <c r="F135" s="164">
        <f>E134*D134</f>
        <v>90.204539999999994</v>
      </c>
      <c r="G135" s="165">
        <f>F135*G134</f>
        <v>13.530681</v>
      </c>
      <c r="H135" s="165">
        <f>F135*H134</f>
        <v>76.673858999999993</v>
      </c>
      <c r="I135" s="167" t="s">
        <v>275</v>
      </c>
      <c r="J135" s="168">
        <f>SUM(G135:H135)</f>
        <v>90.204539999999994</v>
      </c>
      <c r="K135" s="336"/>
      <c r="L135" s="138"/>
      <c r="M135" s="138"/>
    </row>
    <row r="136" spans="1:13" ht="26.1" customHeight="1">
      <c r="A136" s="968" t="str">
        <f>'POÇO ARTESIANO; RESERVATÓRIO '!A83</f>
        <v>2.7.15</v>
      </c>
      <c r="B136" s="944" t="str">
        <f>'POÇO ARTESIANO; RESERVATÓRIO '!B83</f>
        <v>CURVA 90 GRAUS, PVC, SOLDÁVEL, DN 25MM, INSTALADO EM RAMAL OU SUB-RAMAL DE ÁGUA - FORNECIMENTO E INSTALAÇÃO. AF_12/2014.</v>
      </c>
      <c r="C136" s="869" t="str">
        <f>'POÇO ARTESIANO; RESERVATÓRIO '!C83</f>
        <v>unid.</v>
      </c>
      <c r="D136" s="839">
        <f>'POÇO ARTESIANO; RESERVATÓRIO '!D83</f>
        <v>4</v>
      </c>
      <c r="E136" s="967">
        <f>'POÇO ARTESIANO; RESERVATÓRIO '!E83</f>
        <v>9.3561635999999986</v>
      </c>
      <c r="F136" s="171">
        <v>1</v>
      </c>
      <c r="G136" s="171">
        <v>0.15</v>
      </c>
      <c r="H136" s="171">
        <v>0.85</v>
      </c>
      <c r="I136" s="171" t="s">
        <v>275</v>
      </c>
      <c r="J136" s="172">
        <v>1</v>
      </c>
      <c r="K136" s="336"/>
      <c r="L136" s="138"/>
      <c r="M136" s="138"/>
    </row>
    <row r="137" spans="1:13" ht="26.1" customHeight="1" thickBot="1">
      <c r="A137" s="859"/>
      <c r="B137" s="1022"/>
      <c r="C137" s="1023"/>
      <c r="D137" s="1024"/>
      <c r="E137" s="1025"/>
      <c r="F137" s="180">
        <f>E136*D136</f>
        <v>37.424654399999994</v>
      </c>
      <c r="G137" s="181">
        <f>F137*G136</f>
        <v>5.6136981599999993</v>
      </c>
      <c r="H137" s="181">
        <f>F137*H136</f>
        <v>31.810956239999996</v>
      </c>
      <c r="I137" s="194" t="s">
        <v>275</v>
      </c>
      <c r="J137" s="184">
        <f>SUM(G137:H137)</f>
        <v>37.424654399999994</v>
      </c>
      <c r="K137" s="336"/>
      <c r="L137" s="138"/>
      <c r="M137" s="138"/>
    </row>
    <row r="138" spans="1:13" ht="26.1" customHeight="1" thickTop="1">
      <c r="A138" s="943" t="str">
        <f>'POÇO ARTESIANO; RESERVATÓRIO '!A84</f>
        <v>2.7.16</v>
      </c>
      <c r="B138" s="1026" t="str">
        <f>'POÇO ARTESIANO; RESERVATÓRIO '!B84</f>
        <v>JOELHO 90 GRAUS, PVC, SOLDÁVEL, DN 25MM, INSTALADO EM PRUMADA DE ÁGUA - FORNECIMENTO E INSTALAÇÃO. AF_12/2014</v>
      </c>
      <c r="C138" s="1027" t="str">
        <f>'POÇO ARTESIANO; RESERVATÓRIO '!C84</f>
        <v>unid.</v>
      </c>
      <c r="D138" s="1028">
        <f>'POÇO ARTESIANO; RESERVATÓRIO '!D84</f>
        <v>4</v>
      </c>
      <c r="E138" s="1029">
        <f>'POÇO ARTESIANO; RESERVATÓRIO '!E84</f>
        <v>3.7705410000000006</v>
      </c>
      <c r="F138" s="595">
        <v>1</v>
      </c>
      <c r="G138" s="595">
        <v>0.15</v>
      </c>
      <c r="H138" s="595">
        <v>0.85</v>
      </c>
      <c r="I138" s="595" t="s">
        <v>275</v>
      </c>
      <c r="J138" s="162">
        <v>1</v>
      </c>
      <c r="K138" s="336"/>
      <c r="L138" s="138"/>
      <c r="M138" s="138"/>
    </row>
    <row r="139" spans="1:13" ht="26.1" customHeight="1">
      <c r="A139" s="833"/>
      <c r="B139" s="944"/>
      <c r="C139" s="837"/>
      <c r="D139" s="839"/>
      <c r="E139" s="967"/>
      <c r="F139" s="164">
        <f>E138*D138</f>
        <v>15.082164000000002</v>
      </c>
      <c r="G139" s="165">
        <f>F139*G138</f>
        <v>2.2623246000000004</v>
      </c>
      <c r="H139" s="165">
        <f>F139*H138</f>
        <v>12.819839400000001</v>
      </c>
      <c r="I139" s="167" t="s">
        <v>275</v>
      </c>
      <c r="J139" s="168">
        <f>SUM(G139:H139)</f>
        <v>15.082164000000002</v>
      </c>
      <c r="K139" s="336"/>
      <c r="L139" s="138"/>
      <c r="M139" s="138"/>
    </row>
    <row r="140" spans="1:13" ht="15.95" customHeight="1">
      <c r="A140" s="968" t="str">
        <f>'POÇO ARTESIANO; RESERVATÓRIO '!A85</f>
        <v>2.7.17</v>
      </c>
      <c r="B140" s="944" t="str">
        <f>'POÇO ARTESIANO; RESERVATÓRIO '!B85</f>
        <v>Caixa em alvenaria de  40x40x50cm c/ tpo. concreto</v>
      </c>
      <c r="C140" s="869" t="str">
        <f>'POÇO ARTESIANO; RESERVATÓRIO '!C85</f>
        <v>unid.</v>
      </c>
      <c r="D140" s="839">
        <f>'POÇO ARTESIANO; RESERVATÓRIO '!D85</f>
        <v>2</v>
      </c>
      <c r="E140" s="967">
        <f>'POÇO ARTESIANO; RESERVATÓRIO '!E85</f>
        <v>287.72172899999998</v>
      </c>
      <c r="F140" s="209">
        <v>1</v>
      </c>
      <c r="G140" s="171">
        <v>0.15</v>
      </c>
      <c r="H140" s="171">
        <v>0.85</v>
      </c>
      <c r="I140" s="171" t="s">
        <v>275</v>
      </c>
      <c r="J140" s="172">
        <v>1</v>
      </c>
      <c r="K140" s="336"/>
      <c r="L140" s="138"/>
      <c r="M140" s="138"/>
    </row>
    <row r="141" spans="1:13" ht="15.95" customHeight="1">
      <c r="A141" s="833"/>
      <c r="B141" s="944"/>
      <c r="C141" s="837"/>
      <c r="D141" s="839"/>
      <c r="E141" s="967"/>
      <c r="F141" s="164">
        <f>E140*D140</f>
        <v>575.44345799999996</v>
      </c>
      <c r="G141" s="165">
        <f>F141*G140</f>
        <v>86.316518699999989</v>
      </c>
      <c r="H141" s="165">
        <f>F141*H140</f>
        <v>489.12693929999995</v>
      </c>
      <c r="I141" s="167" t="s">
        <v>275</v>
      </c>
      <c r="J141" s="168">
        <f>SUM(G141:H141)</f>
        <v>575.44345799999996</v>
      </c>
      <c r="K141" s="336"/>
      <c r="L141" s="138"/>
      <c r="M141" s="138"/>
    </row>
    <row r="142" spans="1:13" ht="15.95" customHeight="1">
      <c r="A142" s="968" t="str">
        <f>'POÇO ARTESIANO; RESERVATÓRIO '!A86</f>
        <v>2.7.18</v>
      </c>
      <c r="B142" s="944" t="str">
        <f>'POÇO ARTESIANO; RESERVATÓRIO '!B86</f>
        <v>Caixa em alvenaria de  60x60x80cm c/ tpo. concreto</v>
      </c>
      <c r="C142" s="869" t="str">
        <f>'POÇO ARTESIANO; RESERVATÓRIO '!C86</f>
        <v>unid.</v>
      </c>
      <c r="D142" s="839">
        <f>'POÇO ARTESIANO; RESERVATÓRIO '!D86</f>
        <v>1</v>
      </c>
      <c r="E142" s="967">
        <f>'POÇO ARTESIANO; RESERVATÓRIO '!E86</f>
        <v>571.53190710000013</v>
      </c>
      <c r="F142" s="171">
        <v>1</v>
      </c>
      <c r="G142" s="171">
        <v>0.15</v>
      </c>
      <c r="H142" s="171">
        <v>0.85</v>
      </c>
      <c r="I142" s="171" t="s">
        <v>275</v>
      </c>
      <c r="J142" s="172">
        <v>1</v>
      </c>
      <c r="K142" s="336"/>
      <c r="L142" s="138"/>
      <c r="M142" s="138"/>
    </row>
    <row r="143" spans="1:13" ht="15.95" customHeight="1">
      <c r="A143" s="959"/>
      <c r="B143" s="961"/>
      <c r="C143" s="962"/>
      <c r="D143" s="964"/>
      <c r="E143" s="965"/>
      <c r="F143" s="220">
        <f>E142*D142</f>
        <v>571.53190710000013</v>
      </c>
      <c r="G143" s="222">
        <f>F143*G142</f>
        <v>85.729786065000013</v>
      </c>
      <c r="H143" s="222">
        <f>F143*H142</f>
        <v>485.80212103500008</v>
      </c>
      <c r="I143" s="221" t="s">
        <v>275</v>
      </c>
      <c r="J143" s="223">
        <f>SUM(G143:H143)</f>
        <v>571.53190710000013</v>
      </c>
      <c r="K143" s="336"/>
      <c r="L143" s="138"/>
      <c r="M143" s="138"/>
    </row>
    <row r="144" spans="1:13" ht="15.95" customHeight="1">
      <c r="A144" s="943" t="str">
        <f>'POÇO ARTESIANO; RESERVATÓRIO '!A87</f>
        <v>2.7.19</v>
      </c>
      <c r="B144" s="835" t="str">
        <f>'POÇO ARTESIANO; RESERVATÓRIO '!B87</f>
        <v>Reservatório em Fibra de Vidro - Capac.  10.000 litros</v>
      </c>
      <c r="C144" s="836" t="str">
        <f>'POÇO ARTESIANO; RESERVATÓRIO '!C87</f>
        <v>unid.</v>
      </c>
      <c r="D144" s="838">
        <f>'POÇO ARTESIANO; RESERVATÓRIO '!D87</f>
        <v>1</v>
      </c>
      <c r="E144" s="966">
        <f>'POÇO ARTESIANO; RESERVATÓRIO '!E87</f>
        <v>8021.2071000000014</v>
      </c>
      <c r="F144" s="161">
        <v>1</v>
      </c>
      <c r="G144" s="161">
        <v>0.15</v>
      </c>
      <c r="H144" s="161">
        <v>0.85</v>
      </c>
      <c r="I144" s="161" t="s">
        <v>275</v>
      </c>
      <c r="J144" s="162">
        <v>1</v>
      </c>
      <c r="K144" s="336"/>
      <c r="L144" s="138"/>
      <c r="M144" s="138"/>
    </row>
    <row r="145" spans="1:13" ht="15.95" customHeight="1">
      <c r="A145" s="845"/>
      <c r="B145" s="854"/>
      <c r="C145" s="855"/>
      <c r="D145" s="856"/>
      <c r="E145" s="969"/>
      <c r="F145" s="174">
        <f>E144*D144</f>
        <v>8021.2071000000014</v>
      </c>
      <c r="G145" s="175">
        <f>F145*G144</f>
        <v>1203.1810650000002</v>
      </c>
      <c r="H145" s="175">
        <f>F145*H144</f>
        <v>6818.0260350000008</v>
      </c>
      <c r="I145" s="207" t="s">
        <v>275</v>
      </c>
      <c r="J145" s="178">
        <f>SUM(G145:H145)</f>
        <v>8021.2071000000014</v>
      </c>
      <c r="K145" s="336"/>
      <c r="L145" s="138"/>
      <c r="M145" s="138"/>
    </row>
    <row r="146" spans="1:13" ht="20.100000000000001" customHeight="1">
      <c r="A146" s="210" t="str">
        <f>'POÇO ARTESIANO; RESERVATÓRIO '!A88</f>
        <v>2.8</v>
      </c>
      <c r="B146" s="274" t="str">
        <f>'POÇO ARTESIANO; RESERVATÓRIO '!B88</f>
        <v>PAVIMENTAÇÃO:</v>
      </c>
      <c r="C146" s="1037"/>
      <c r="D146" s="1038"/>
      <c r="E146" s="1038"/>
      <c r="F146" s="1038"/>
      <c r="G146" s="1038"/>
      <c r="H146" s="1038"/>
      <c r="I146" s="1038"/>
      <c r="J146" s="1039"/>
      <c r="K146" s="336"/>
      <c r="L146" s="138"/>
      <c r="M146" s="138"/>
    </row>
    <row r="147" spans="1:13" ht="20.100000000000001" customHeight="1">
      <c r="A147" s="911" t="str">
        <f>'POÇO ARTESIANO; RESERVATÓRIO '!A89</f>
        <v>2.8.1</v>
      </c>
      <c r="B147" s="973" t="str">
        <f>'POÇO ARTESIANO; RESERVATÓRIO '!B89</f>
        <v>PISO CIMENTADO, TRAÇO 1:3 (CIMENTO E AREIA), ACABAMENTO LISO, ESPESSURA 3,0 CM, PREPARO MECÂNICO DA ARGAMASSA. AF_06/2018</v>
      </c>
      <c r="C147" s="915" t="str">
        <f>'POÇO ARTESIANO; RESERVATÓRIO '!C89</f>
        <v>m²</v>
      </c>
      <c r="D147" s="1040">
        <f>'POÇO ARTESIANO; RESERVATÓRIO '!D89</f>
        <v>7.2</v>
      </c>
      <c r="E147" s="924">
        <f>'POÇO ARTESIANO; RESERVATÓRIO '!E89</f>
        <v>45.519991349999998</v>
      </c>
      <c r="F147" s="187">
        <v>1</v>
      </c>
      <c r="G147" s="187" t="s">
        <v>275</v>
      </c>
      <c r="H147" s="187">
        <v>1</v>
      </c>
      <c r="I147" s="187" t="s">
        <v>275</v>
      </c>
      <c r="J147" s="188">
        <v>1</v>
      </c>
      <c r="K147" s="336"/>
      <c r="L147" s="138"/>
      <c r="M147" s="138"/>
    </row>
    <row r="148" spans="1:13" ht="20.100000000000001" customHeight="1">
      <c r="A148" s="998"/>
      <c r="B148" s="1033"/>
      <c r="C148" s="1034"/>
      <c r="D148" s="1041"/>
      <c r="E148" s="1042"/>
      <c r="F148" s="596">
        <f>E147*D147</f>
        <v>327.74393772000002</v>
      </c>
      <c r="G148" s="597" t="s">
        <v>275</v>
      </c>
      <c r="H148" s="598">
        <f>F148*H147</f>
        <v>327.74393772000002</v>
      </c>
      <c r="I148" s="597" t="s">
        <v>275</v>
      </c>
      <c r="J148" s="599">
        <f>SUM(H148)</f>
        <v>327.74393772000002</v>
      </c>
      <c r="K148" s="336"/>
      <c r="L148" s="138"/>
      <c r="M148" s="138"/>
    </row>
    <row r="149" spans="1:13" ht="30" customHeight="1">
      <c r="A149" s="160" t="str">
        <f>'POÇO ARTESIANO; RESERVATÓRIO '!A90</f>
        <v>2.9</v>
      </c>
      <c r="B149" s="261" t="str">
        <f>'POÇO ARTESIANO; RESERVATÓRIO '!B90</f>
        <v>ESTRUTURA EM MADEIRA PARA O RESERVATÓRIO ELEVADO</v>
      </c>
      <c r="C149" s="983"/>
      <c r="D149" s="984"/>
      <c r="E149" s="984"/>
      <c r="F149" s="984"/>
      <c r="G149" s="984"/>
      <c r="H149" s="984"/>
      <c r="I149" s="984"/>
      <c r="J149" s="985"/>
      <c r="K149" s="336"/>
      <c r="L149" s="138"/>
      <c r="M149" s="138"/>
    </row>
    <row r="150" spans="1:13" ht="20.100000000000001" customHeight="1">
      <c r="A150" s="281" t="str">
        <f>'POÇO ARTESIANO; RESERVATÓRIO '!A91</f>
        <v>*</v>
      </c>
      <c r="B150" s="275" t="str">
        <f>'POÇO ARTESIANO; RESERVATÓRIO '!B91</f>
        <v>MADEIRA:</v>
      </c>
      <c r="C150" s="1030"/>
      <c r="D150" s="1031"/>
      <c r="E150" s="1031"/>
      <c r="F150" s="1031"/>
      <c r="G150" s="1031"/>
      <c r="H150" s="1031"/>
      <c r="I150" s="1031"/>
      <c r="J150" s="1032"/>
      <c r="K150" s="336"/>
      <c r="L150" s="138"/>
      <c r="M150" s="138"/>
    </row>
    <row r="151" spans="1:13" ht="15.95" customHeight="1">
      <c r="A151" s="911" t="str">
        <f>'POÇO ARTESIANO; RESERVATÓRIO '!A92</f>
        <v>2.9.1</v>
      </c>
      <c r="B151" s="973" t="str">
        <f>'POÇO ARTESIANO; RESERVATÓRIO '!B92</f>
        <v>Esteio em Madeira -&gt; (0,25m x 0,25m x 7,00m) - Fonecimento e Execução.</v>
      </c>
      <c r="C151" s="915" t="str">
        <f>'POÇO ARTESIANO; RESERVATÓRIO '!C92</f>
        <v>unid.</v>
      </c>
      <c r="D151" s="974">
        <f>'POÇO ARTESIANO; RESERVATÓRIO '!D92</f>
        <v>5</v>
      </c>
      <c r="E151" s="924">
        <f>'POÇO ARTESIANO; RESERVATÓRIO '!E92</f>
        <v>1244.4468750000001</v>
      </c>
      <c r="F151" s="212">
        <v>1</v>
      </c>
      <c r="G151" s="212" t="s">
        <v>275</v>
      </c>
      <c r="H151" s="337">
        <v>1</v>
      </c>
      <c r="I151" s="276" t="s">
        <v>275</v>
      </c>
      <c r="J151" s="213">
        <v>1</v>
      </c>
      <c r="K151" s="336"/>
      <c r="L151" s="138"/>
      <c r="M151" s="138"/>
    </row>
    <row r="152" spans="1:13" ht="15.95" customHeight="1">
      <c r="A152" s="912"/>
      <c r="B152" s="914"/>
      <c r="C152" s="916"/>
      <c r="D152" s="975"/>
      <c r="E152" s="976"/>
      <c r="F152" s="189">
        <f>E151*D151</f>
        <v>6222.234375</v>
      </c>
      <c r="G152" s="191" t="s">
        <v>275</v>
      </c>
      <c r="H152" s="190">
        <f>F152*H151</f>
        <v>6222.234375</v>
      </c>
      <c r="I152" s="253" t="s">
        <v>275</v>
      </c>
      <c r="J152" s="192">
        <f>SUM(H152)</f>
        <v>6222.234375</v>
      </c>
      <c r="K152" s="336"/>
      <c r="L152" s="138"/>
      <c r="M152" s="138"/>
    </row>
    <row r="153" spans="1:13" ht="15.95" customHeight="1">
      <c r="A153" s="1035" t="str">
        <f>'POÇO ARTESIANO; RESERVATÓRIO '!A93</f>
        <v>2.9.2</v>
      </c>
      <c r="B153" s="961" t="str">
        <f>'POÇO ARTESIANO; RESERVATÓRIO '!B93</f>
        <v>Peça em Madeira -&gt;  (0,10m x 0,20m x 6,00m) - Fonecimento e Execução.</v>
      </c>
      <c r="C153" s="1036" t="str">
        <f>'POÇO ARTESIANO; RESERVATÓRIO '!C93</f>
        <v>unid.</v>
      </c>
      <c r="D153" s="964">
        <f>'POÇO ARTESIANO; RESERVATÓRIO '!D93</f>
        <v>2</v>
      </c>
      <c r="E153" s="965">
        <f>'POÇO ARTESIANO; RESERVATÓRIO '!E93</f>
        <v>327.40200000000004</v>
      </c>
      <c r="F153" s="276">
        <v>1</v>
      </c>
      <c r="G153" s="221" t="s">
        <v>275</v>
      </c>
      <c r="H153" s="276">
        <v>1</v>
      </c>
      <c r="I153" s="276" t="s">
        <v>275</v>
      </c>
      <c r="J153" s="277">
        <v>1</v>
      </c>
      <c r="K153" s="336"/>
      <c r="L153" s="138"/>
      <c r="M153" s="138"/>
    </row>
    <row r="154" spans="1:13" ht="15.95" customHeight="1">
      <c r="A154" s="876"/>
      <c r="B154" s="878"/>
      <c r="C154" s="880"/>
      <c r="D154" s="977"/>
      <c r="E154" s="884"/>
      <c r="F154" s="251">
        <f>E153*D153</f>
        <v>654.80400000000009</v>
      </c>
      <c r="G154" s="253" t="s">
        <v>275</v>
      </c>
      <c r="H154" s="252">
        <f>F154*H153</f>
        <v>654.80400000000009</v>
      </c>
      <c r="I154" s="253" t="s">
        <v>275</v>
      </c>
      <c r="J154" s="254">
        <f>SUM(H154)</f>
        <v>654.80400000000009</v>
      </c>
      <c r="K154" s="336"/>
      <c r="L154" s="138"/>
      <c r="M154" s="138"/>
    </row>
    <row r="155" spans="1:13" ht="15.95" customHeight="1">
      <c r="A155" s="909" t="str">
        <f>'POÇO ARTESIANO; RESERVATÓRIO '!A94</f>
        <v>2.9.3</v>
      </c>
      <c r="B155" s="878" t="str">
        <f>'POÇO ARTESIANO; RESERVATÓRIO '!B94</f>
        <v>Peça em Madeira -&gt;  (0,10m x 0,20m x 4,50m) - Fonecimento e Execução.</v>
      </c>
      <c r="C155" s="882" t="str">
        <f>'POÇO ARTESIANO; RESERVATÓRIO '!C94</f>
        <v>unid.</v>
      </c>
      <c r="D155" s="977">
        <f>'POÇO ARTESIANO; RESERVATÓRIO '!D94</f>
        <v>4</v>
      </c>
      <c r="E155" s="884">
        <f>'POÇO ARTESIANO; RESERVATÓRIO '!E94</f>
        <v>262.96650000000005</v>
      </c>
      <c r="F155" s="255">
        <v>1</v>
      </c>
      <c r="G155" s="253" t="s">
        <v>275</v>
      </c>
      <c r="H155" s="255">
        <v>1</v>
      </c>
      <c r="I155" s="255" t="s">
        <v>275</v>
      </c>
      <c r="J155" s="256">
        <v>1</v>
      </c>
      <c r="K155" s="336"/>
      <c r="L155" s="138"/>
      <c r="M155" s="138"/>
    </row>
    <row r="156" spans="1:13" ht="15.95" customHeight="1">
      <c r="A156" s="876"/>
      <c r="B156" s="878"/>
      <c r="C156" s="880"/>
      <c r="D156" s="977"/>
      <c r="E156" s="884"/>
      <c r="F156" s="251">
        <f>E155*D155</f>
        <v>1051.8660000000002</v>
      </c>
      <c r="G156" s="253" t="s">
        <v>275</v>
      </c>
      <c r="H156" s="252">
        <f>F156*H155</f>
        <v>1051.8660000000002</v>
      </c>
      <c r="I156" s="253" t="s">
        <v>275</v>
      </c>
      <c r="J156" s="254">
        <f>SUM(H156)</f>
        <v>1051.8660000000002</v>
      </c>
      <c r="K156" s="336"/>
      <c r="L156" s="138"/>
      <c r="M156" s="138"/>
    </row>
    <row r="157" spans="1:13" ht="15.95" customHeight="1">
      <c r="A157" s="909" t="str">
        <f>'POÇO ARTESIANO; RESERVATÓRIO '!A95</f>
        <v>2.9.4</v>
      </c>
      <c r="B157" s="878" t="str">
        <f>'POÇO ARTESIANO; RESERVATÓRIO '!B95</f>
        <v>Peça em Madeira -&gt;  (0,075m x 0,15m x 4,00m) - Fonecimento e Execução.</v>
      </c>
      <c r="C157" s="882" t="str">
        <f>'POÇO ARTESIANO; RESERVATÓRIO '!C95</f>
        <v>unid.</v>
      </c>
      <c r="D157" s="977">
        <f>'POÇO ARTESIANO; RESERVATÓRIO '!D95</f>
        <v>8</v>
      </c>
      <c r="E157" s="884">
        <f>'POÇO ARTESIANO; RESERVATÓRIO '!E95</f>
        <v>107.68275000000001</v>
      </c>
      <c r="F157" s="255">
        <v>1</v>
      </c>
      <c r="G157" s="253" t="s">
        <v>275</v>
      </c>
      <c r="H157" s="255">
        <v>1</v>
      </c>
      <c r="I157" s="255" t="s">
        <v>275</v>
      </c>
      <c r="J157" s="256">
        <v>1</v>
      </c>
      <c r="K157" s="336"/>
      <c r="L157" s="138"/>
      <c r="M157" s="138"/>
    </row>
    <row r="158" spans="1:13" ht="15.95" customHeight="1" thickBot="1">
      <c r="A158" s="895"/>
      <c r="B158" s="896"/>
      <c r="C158" s="897"/>
      <c r="D158" s="978"/>
      <c r="E158" s="899"/>
      <c r="F158" s="319">
        <f>E157*D157</f>
        <v>861.4620000000001</v>
      </c>
      <c r="G158" s="320" t="s">
        <v>275</v>
      </c>
      <c r="H158" s="322">
        <f>F158*H157</f>
        <v>861.4620000000001</v>
      </c>
      <c r="I158" s="320" t="s">
        <v>275</v>
      </c>
      <c r="J158" s="321">
        <f>SUM(H158)</f>
        <v>861.4620000000001</v>
      </c>
      <c r="K158" s="336"/>
      <c r="L158" s="138"/>
      <c r="M158" s="138"/>
    </row>
    <row r="159" spans="1:13" ht="15.95" customHeight="1" thickTop="1">
      <c r="A159" s="979" t="str">
        <f>'POÇO ARTESIANO; RESERVATÓRIO '!A96</f>
        <v>2.9.5</v>
      </c>
      <c r="B159" s="877" t="str">
        <f>'POÇO ARTESIANO; RESERVATÓRIO '!B96</f>
        <v>Peça em Madeira -&gt;  (0,06m x 0,12m x 4,50m) - Fonecimento e Execução.</v>
      </c>
      <c r="C159" s="881" t="str">
        <f>'POÇO ARTESIANO; RESERVATÓRIO '!C96</f>
        <v>unid.</v>
      </c>
      <c r="D159" s="980">
        <f>'POÇO ARTESIANO; RESERVATÓRIO '!D96</f>
        <v>10</v>
      </c>
      <c r="E159" s="883">
        <f>'POÇO ARTESIANO; RESERVATÓRIO '!E96</f>
        <v>80.66628</v>
      </c>
      <c r="F159" s="317">
        <v>1</v>
      </c>
      <c r="G159" s="600" t="s">
        <v>275</v>
      </c>
      <c r="H159" s="317">
        <v>1</v>
      </c>
      <c r="I159" s="317" t="s">
        <v>275</v>
      </c>
      <c r="J159" s="318">
        <v>1</v>
      </c>
      <c r="K159" s="336"/>
      <c r="L159" s="138"/>
      <c r="M159" s="138"/>
    </row>
    <row r="160" spans="1:13" ht="15.95" customHeight="1">
      <c r="A160" s="876"/>
      <c r="B160" s="878"/>
      <c r="C160" s="880"/>
      <c r="D160" s="977"/>
      <c r="E160" s="884"/>
      <c r="F160" s="251">
        <f>E159*D159</f>
        <v>806.66280000000006</v>
      </c>
      <c r="G160" s="253" t="s">
        <v>275</v>
      </c>
      <c r="H160" s="252">
        <f>F160*H159</f>
        <v>806.66280000000006</v>
      </c>
      <c r="I160" s="253" t="s">
        <v>275</v>
      </c>
      <c r="J160" s="254">
        <f>SUM(H160)</f>
        <v>806.66280000000006</v>
      </c>
      <c r="K160" s="336"/>
      <c r="L160" s="138"/>
      <c r="M160" s="138"/>
    </row>
    <row r="161" spans="1:13" ht="15.95" customHeight="1">
      <c r="A161" s="909" t="str">
        <f>'POÇO ARTESIANO; RESERVATÓRIO '!A97</f>
        <v>2.9.6</v>
      </c>
      <c r="B161" s="878" t="str">
        <f>'POÇO ARTESIANO; RESERVATÓRIO '!B97</f>
        <v>Pernamanca -&gt; (0,075m x 0,05m x 5,00m) - Fonecimento e Execução.</v>
      </c>
      <c r="C161" s="882" t="str">
        <f>'POÇO ARTESIANO; RESERVATÓRIO '!C97</f>
        <v>unid.</v>
      </c>
      <c r="D161" s="970">
        <f>'POÇO ARTESIANO; RESERVATÓRIO '!D97</f>
        <v>15</v>
      </c>
      <c r="E161" s="884">
        <f>'POÇO ARTESIANO; RESERVATÓRIO '!E97</f>
        <v>41.941125000000007</v>
      </c>
      <c r="F161" s="255">
        <v>1</v>
      </c>
      <c r="G161" s="253" t="s">
        <v>275</v>
      </c>
      <c r="H161" s="255">
        <v>1</v>
      </c>
      <c r="I161" s="255" t="s">
        <v>275</v>
      </c>
      <c r="J161" s="256">
        <v>1</v>
      </c>
      <c r="K161" s="336"/>
      <c r="L161" s="138"/>
      <c r="M161" s="138"/>
    </row>
    <row r="162" spans="1:13" ht="15.95" customHeight="1">
      <c r="A162" s="876"/>
      <c r="B162" s="878"/>
      <c r="C162" s="880"/>
      <c r="D162" s="977"/>
      <c r="E162" s="884"/>
      <c r="F162" s="251">
        <f>E161*D161</f>
        <v>629.11687500000005</v>
      </c>
      <c r="G162" s="253" t="s">
        <v>275</v>
      </c>
      <c r="H162" s="252">
        <f>F162*H161</f>
        <v>629.11687500000005</v>
      </c>
      <c r="I162" s="253" t="s">
        <v>275</v>
      </c>
      <c r="J162" s="254">
        <f>SUM(H162)</f>
        <v>629.11687500000005</v>
      </c>
      <c r="K162" s="336"/>
      <c r="L162" s="138"/>
      <c r="M162" s="138"/>
    </row>
    <row r="163" spans="1:13" ht="15.95" customHeight="1">
      <c r="A163" s="909" t="str">
        <f>'POÇO ARTESIANO; RESERVATÓRIO '!A98</f>
        <v>2.9.7</v>
      </c>
      <c r="B163" s="878" t="str">
        <f>'POÇO ARTESIANO; RESERVATÓRIO '!B98</f>
        <v>Pranchinha -&gt; (0,035m x 0,20m x 4,50m) - Fonecimento e Execução.</v>
      </c>
      <c r="C163" s="882" t="str">
        <f>'POÇO ARTESIANO; RESERVATÓRIO '!C98</f>
        <v>unid.</v>
      </c>
      <c r="D163" s="970">
        <f>'POÇO ARTESIANO; RESERVATÓRIO '!D98</f>
        <v>20</v>
      </c>
      <c r="E163" s="884">
        <f>'POÇO ARTESIANO; RESERVATÓRIO '!E98</f>
        <v>81.473174999999998</v>
      </c>
      <c r="F163" s="255">
        <v>1</v>
      </c>
      <c r="G163" s="253" t="s">
        <v>275</v>
      </c>
      <c r="H163" s="255">
        <v>1</v>
      </c>
      <c r="I163" s="255" t="s">
        <v>275</v>
      </c>
      <c r="J163" s="256">
        <v>1</v>
      </c>
      <c r="K163" s="336"/>
      <c r="L163" s="138"/>
      <c r="M163" s="138"/>
    </row>
    <row r="164" spans="1:13" ht="15.95" customHeight="1">
      <c r="A164" s="876"/>
      <c r="B164" s="878"/>
      <c r="C164" s="880"/>
      <c r="D164" s="977"/>
      <c r="E164" s="884"/>
      <c r="F164" s="251">
        <f>E163*D163</f>
        <v>1629.4634999999998</v>
      </c>
      <c r="G164" s="253" t="s">
        <v>275</v>
      </c>
      <c r="H164" s="252">
        <f>F164*H163</f>
        <v>1629.4634999999998</v>
      </c>
      <c r="I164" s="253" t="s">
        <v>275</v>
      </c>
      <c r="J164" s="254">
        <f>SUM(H164)</f>
        <v>1629.4634999999998</v>
      </c>
      <c r="K164" s="336"/>
      <c r="L164" s="138"/>
      <c r="M164" s="138"/>
    </row>
    <row r="165" spans="1:13" ht="15.95" customHeight="1">
      <c r="A165" s="909" t="str">
        <f>'POÇO ARTESIANO; RESERVATÓRIO '!A99</f>
        <v>2.9.8</v>
      </c>
      <c r="B165" s="878" t="str">
        <f>'POÇO ARTESIANO; RESERVATÓRIO '!B99</f>
        <v>Tábua -&gt; (0,025m x 0,20m x 4,50m) - Fonecimento e Execução.</v>
      </c>
      <c r="C165" s="882" t="str">
        <f>'POÇO ARTESIANO; RESERVATÓRIO '!C99</f>
        <v>unid.</v>
      </c>
      <c r="D165" s="970">
        <f>'POÇO ARTESIANO; RESERVATÓRIO '!D99</f>
        <v>16</v>
      </c>
      <c r="E165" s="884">
        <f>'POÇO ARTESIANO; RESERVATÓRIO '!E99</f>
        <v>54.712125</v>
      </c>
      <c r="F165" s="255">
        <v>1</v>
      </c>
      <c r="G165" s="253" t="s">
        <v>275</v>
      </c>
      <c r="H165" s="255">
        <v>1</v>
      </c>
      <c r="I165" s="255" t="s">
        <v>275</v>
      </c>
      <c r="J165" s="256">
        <v>1</v>
      </c>
      <c r="K165" s="336"/>
      <c r="L165" s="138"/>
      <c r="M165" s="138"/>
    </row>
    <row r="166" spans="1:13" ht="15.95" customHeight="1">
      <c r="A166" s="876"/>
      <c r="B166" s="878"/>
      <c r="C166" s="880"/>
      <c r="D166" s="977"/>
      <c r="E166" s="884"/>
      <c r="F166" s="251">
        <f>E165*D165</f>
        <v>875.39400000000001</v>
      </c>
      <c r="G166" s="253" t="s">
        <v>275</v>
      </c>
      <c r="H166" s="252">
        <f>F166*H165</f>
        <v>875.39400000000001</v>
      </c>
      <c r="I166" s="253" t="s">
        <v>275</v>
      </c>
      <c r="J166" s="254">
        <f>SUM(H166)</f>
        <v>875.39400000000001</v>
      </c>
      <c r="K166" s="336"/>
      <c r="L166" s="138"/>
      <c r="M166" s="138"/>
    </row>
    <row r="167" spans="1:13" ht="15.95" customHeight="1">
      <c r="A167" s="909" t="str">
        <f>'POÇO ARTESIANO; RESERVATÓRIO '!A100</f>
        <v>2.9.9</v>
      </c>
      <c r="B167" s="878" t="str">
        <f>'POÇO ARTESIANO; RESERVATÓRIO '!B100</f>
        <v>Ripão -&gt; (0,025m x 0,10m x 4,50m) - Fonecimento e Execução.</v>
      </c>
      <c r="C167" s="882" t="str">
        <f>'POÇO ARTESIANO; RESERVATÓRIO '!C100</f>
        <v>unid.</v>
      </c>
      <c r="D167" s="970">
        <f>'POÇO ARTESIANO; RESERVATÓRIO '!D100</f>
        <v>4</v>
      </c>
      <c r="E167" s="884">
        <f>'POÇO ARTESIANO; RESERVATÓRIO '!E100</f>
        <v>27.080325000000002</v>
      </c>
      <c r="F167" s="278">
        <v>1</v>
      </c>
      <c r="G167" s="278" t="s">
        <v>275</v>
      </c>
      <c r="H167" s="278">
        <v>1</v>
      </c>
      <c r="I167" s="278" t="s">
        <v>275</v>
      </c>
      <c r="J167" s="332">
        <v>1</v>
      </c>
      <c r="K167" s="336"/>
      <c r="L167" s="138"/>
      <c r="M167" s="138"/>
    </row>
    <row r="168" spans="1:13" ht="15.95" customHeight="1">
      <c r="A168" s="886"/>
      <c r="B168" s="887"/>
      <c r="C168" s="888"/>
      <c r="D168" s="971"/>
      <c r="E168" s="972"/>
      <c r="F168" s="601">
        <f>E167*D167</f>
        <v>108.32130000000001</v>
      </c>
      <c r="G168" s="511" t="s">
        <v>275</v>
      </c>
      <c r="H168" s="512">
        <f>F168*H167</f>
        <v>108.32130000000001</v>
      </c>
      <c r="I168" s="511" t="s">
        <v>275</v>
      </c>
      <c r="J168" s="602">
        <f>SUM(H168)</f>
        <v>108.32130000000001</v>
      </c>
      <c r="K168" s="336"/>
      <c r="L168" s="138"/>
      <c r="M168" s="138"/>
    </row>
    <row r="169" spans="1:13" ht="20.100000000000001" customHeight="1">
      <c r="A169" s="340" t="str">
        <f>'POÇO ARTESIANO; RESERVATÓRIO '!A101</f>
        <v>*</v>
      </c>
      <c r="B169" s="211" t="str">
        <f>'POÇO ARTESIANO; RESERVATÓRIO '!B101</f>
        <v>FERRAGENS:</v>
      </c>
      <c r="C169" s="983"/>
      <c r="D169" s="984"/>
      <c r="E169" s="984"/>
      <c r="F169" s="984"/>
      <c r="G169" s="984"/>
      <c r="H169" s="984"/>
      <c r="I169" s="984"/>
      <c r="J169" s="985"/>
      <c r="K169" s="336"/>
      <c r="L169" s="138"/>
      <c r="M169" s="138"/>
    </row>
    <row r="170" spans="1:13" ht="20.100000000000001" customHeight="1">
      <c r="A170" s="987" t="str">
        <f>'POÇO ARTESIANO; RESERVATÓRIO '!A102</f>
        <v>2.9.10</v>
      </c>
      <c r="B170" s="892" t="str">
        <f>'POÇO ARTESIANO; RESERVATÓRIO '!B102</f>
        <v>Barra de Parafuso Ø 3/8'de 100m (0,25m x 48unid.) - Fonecimento e Execução.</v>
      </c>
      <c r="C170" s="894" t="str">
        <f>'POÇO ARTESIANO; RESERVATÓRIO '!C102</f>
        <v>unid.</v>
      </c>
      <c r="D170" s="988">
        <f>'POÇO ARTESIANO; RESERVATÓRIO '!D102</f>
        <v>12</v>
      </c>
      <c r="E170" s="885">
        <f>'POÇO ARTESIANO; RESERVATÓRIO '!E102</f>
        <v>10.750000000000002</v>
      </c>
      <c r="F170" s="333">
        <v>1</v>
      </c>
      <c r="G170" s="279" t="s">
        <v>275</v>
      </c>
      <c r="H170" s="333">
        <v>1</v>
      </c>
      <c r="I170" s="279" t="s">
        <v>275</v>
      </c>
      <c r="J170" s="331">
        <v>1</v>
      </c>
      <c r="K170" s="336"/>
      <c r="L170" s="138"/>
      <c r="M170" s="138"/>
    </row>
    <row r="171" spans="1:13" ht="20.100000000000001" customHeight="1">
      <c r="A171" s="876"/>
      <c r="B171" s="878"/>
      <c r="C171" s="880"/>
      <c r="D171" s="970"/>
      <c r="E171" s="986"/>
      <c r="F171" s="251">
        <f>E170*D170</f>
        <v>129.00000000000003</v>
      </c>
      <c r="G171" s="253" t="s">
        <v>275</v>
      </c>
      <c r="H171" s="252">
        <f>F171*H170</f>
        <v>129.00000000000003</v>
      </c>
      <c r="I171" s="253" t="s">
        <v>275</v>
      </c>
      <c r="J171" s="254">
        <f>SUM(H171)</f>
        <v>129.00000000000003</v>
      </c>
      <c r="K171" s="336"/>
      <c r="L171" s="138"/>
      <c r="M171" s="138"/>
    </row>
    <row r="172" spans="1:13" ht="15.95" customHeight="1">
      <c r="A172" s="909" t="str">
        <f>'POÇO ARTESIANO; RESERVATÓRIO '!A103</f>
        <v>2.9.11</v>
      </c>
      <c r="B172" s="878" t="str">
        <f>'POÇO ARTESIANO; RESERVATÓRIO '!B103</f>
        <v>Porca Sextavada Ø 3/8' (48unid x 2unid.) - Fonecimento e Execução.</v>
      </c>
      <c r="C172" s="882" t="str">
        <f>'POÇO ARTESIANO; RESERVATÓRIO '!C103</f>
        <v>unid.</v>
      </c>
      <c r="D172" s="970">
        <f>'POÇO ARTESIANO; RESERVATÓRIO '!D103</f>
        <v>96</v>
      </c>
      <c r="E172" s="884">
        <f>'POÇO ARTESIANO; RESERVATÓRIO '!E103</f>
        <v>0.57620000000000005</v>
      </c>
      <c r="F172" s="334">
        <v>1</v>
      </c>
      <c r="G172" s="278" t="s">
        <v>275</v>
      </c>
      <c r="H172" s="334">
        <v>1</v>
      </c>
      <c r="I172" s="278" t="s">
        <v>275</v>
      </c>
      <c r="J172" s="332">
        <v>1</v>
      </c>
      <c r="K172" s="336"/>
      <c r="L172" s="138"/>
      <c r="M172" s="138"/>
    </row>
    <row r="173" spans="1:13" ht="15.95" customHeight="1">
      <c r="A173" s="876"/>
      <c r="B173" s="878"/>
      <c r="C173" s="880"/>
      <c r="D173" s="970"/>
      <c r="E173" s="986"/>
      <c r="F173" s="251">
        <f>E172*D172</f>
        <v>55.315200000000004</v>
      </c>
      <c r="G173" s="253" t="s">
        <v>275</v>
      </c>
      <c r="H173" s="252">
        <f>F173*H172</f>
        <v>55.315200000000004</v>
      </c>
      <c r="I173" s="253" t="s">
        <v>275</v>
      </c>
      <c r="J173" s="254">
        <f>SUM(H173)</f>
        <v>55.315200000000004</v>
      </c>
      <c r="K173" s="336"/>
      <c r="L173" s="138"/>
      <c r="M173" s="138"/>
    </row>
    <row r="174" spans="1:13" ht="15.95" customHeight="1">
      <c r="A174" s="909" t="str">
        <f>'POÇO ARTESIANO; RESERVATÓRIO '!A104</f>
        <v>2.9.12</v>
      </c>
      <c r="B174" s="878" t="str">
        <f>'POÇO ARTESIANO; RESERVATÓRIO '!B104</f>
        <v>Arruela Ø 3/8' (48unid x 2unid.) - Fonecimento e Execução.</v>
      </c>
      <c r="C174" s="882" t="str">
        <f>'POÇO ARTESIANO; RESERVATÓRIO '!C104</f>
        <v>unid.</v>
      </c>
      <c r="D174" s="970">
        <f>'POÇO ARTESIANO; RESERVATÓRIO '!D104</f>
        <v>96</v>
      </c>
      <c r="E174" s="884">
        <f>'POÇO ARTESIANO; RESERVATÓRIO '!E104</f>
        <v>0.55900000000000005</v>
      </c>
      <c r="F174" s="334">
        <v>1</v>
      </c>
      <c r="G174" s="278" t="s">
        <v>275</v>
      </c>
      <c r="H174" s="334">
        <v>1</v>
      </c>
      <c r="I174" s="278" t="s">
        <v>275</v>
      </c>
      <c r="J174" s="332">
        <v>1</v>
      </c>
      <c r="K174" s="336"/>
      <c r="L174" s="138"/>
      <c r="M174" s="138"/>
    </row>
    <row r="175" spans="1:13" ht="15.95" customHeight="1">
      <c r="A175" s="876"/>
      <c r="B175" s="878"/>
      <c r="C175" s="880"/>
      <c r="D175" s="970"/>
      <c r="E175" s="986"/>
      <c r="F175" s="251">
        <f>E174*D174</f>
        <v>53.664000000000001</v>
      </c>
      <c r="G175" s="253" t="s">
        <v>275</v>
      </c>
      <c r="H175" s="252">
        <f>F175*H174</f>
        <v>53.664000000000001</v>
      </c>
      <c r="I175" s="253" t="s">
        <v>275</v>
      </c>
      <c r="J175" s="254">
        <f>SUM(H175)</f>
        <v>53.664000000000001</v>
      </c>
      <c r="K175" s="336"/>
      <c r="L175" s="138"/>
      <c r="M175" s="138"/>
    </row>
    <row r="176" spans="1:13" ht="15.95" customHeight="1">
      <c r="A176" s="909" t="str">
        <f>'POÇO ARTESIANO; RESERVATÓRIO '!A105</f>
        <v>2.9.13</v>
      </c>
      <c r="B176" s="878" t="str">
        <f>'POÇO ARTESIANO; RESERVATÓRIO '!B105</f>
        <v>Prego 17x27</v>
      </c>
      <c r="C176" s="882" t="str">
        <f>'POÇO ARTESIANO; RESERVATÓRIO '!C105</f>
        <v>kg</v>
      </c>
      <c r="D176" s="970">
        <f>'POÇO ARTESIANO; RESERVATÓRIO '!D105</f>
        <v>3</v>
      </c>
      <c r="E176" s="884">
        <f>'POÇO ARTESIANO; RESERVATÓRIO '!E105</f>
        <v>23.469615000000001</v>
      </c>
      <c r="F176" s="334">
        <v>1</v>
      </c>
      <c r="G176" s="278" t="s">
        <v>275</v>
      </c>
      <c r="H176" s="334">
        <v>1</v>
      </c>
      <c r="I176" s="278" t="s">
        <v>275</v>
      </c>
      <c r="J176" s="332">
        <v>1</v>
      </c>
      <c r="K176" s="336"/>
      <c r="L176" s="138"/>
      <c r="M176" s="138"/>
    </row>
    <row r="177" spans="1:13" ht="15.95" customHeight="1">
      <c r="A177" s="876"/>
      <c r="B177" s="878"/>
      <c r="C177" s="880"/>
      <c r="D177" s="970"/>
      <c r="E177" s="986"/>
      <c r="F177" s="251">
        <f>E176*D176</f>
        <v>70.408844999999999</v>
      </c>
      <c r="G177" s="253" t="s">
        <v>275</v>
      </c>
      <c r="H177" s="252">
        <f>F177*H176</f>
        <v>70.408844999999999</v>
      </c>
      <c r="I177" s="253" t="s">
        <v>275</v>
      </c>
      <c r="J177" s="254">
        <f>SUM(H177)</f>
        <v>70.408844999999999</v>
      </c>
      <c r="K177" s="336"/>
      <c r="L177" s="138"/>
      <c r="M177" s="138"/>
    </row>
    <row r="178" spans="1:13" ht="15.95" customHeight="1">
      <c r="A178" s="909" t="str">
        <f>'POÇO ARTESIANO; RESERVATÓRIO '!A106</f>
        <v>2.9.14</v>
      </c>
      <c r="B178" s="878" t="str">
        <f>'POÇO ARTESIANO; RESERVATÓRIO '!B106</f>
        <v>Prego 19x36</v>
      </c>
      <c r="C178" s="882" t="str">
        <f>'POÇO ARTESIANO; RESERVATÓRIO '!C106</f>
        <v>kg</v>
      </c>
      <c r="D178" s="970">
        <f>'POÇO ARTESIANO; RESERVATÓRIO '!D106</f>
        <v>1</v>
      </c>
      <c r="E178" s="884">
        <f>'POÇO ARTESIANO; RESERVATÓRIO '!E106</f>
        <v>22.94136</v>
      </c>
      <c r="F178" s="334">
        <v>1</v>
      </c>
      <c r="G178" s="278" t="s">
        <v>275</v>
      </c>
      <c r="H178" s="334">
        <v>1</v>
      </c>
      <c r="I178" s="278" t="s">
        <v>275</v>
      </c>
      <c r="J178" s="332">
        <v>1</v>
      </c>
      <c r="K178" s="336"/>
      <c r="L178" s="138"/>
      <c r="M178" s="138"/>
    </row>
    <row r="179" spans="1:13" ht="15.95" customHeight="1" thickBot="1">
      <c r="A179" s="895"/>
      <c r="B179" s="896"/>
      <c r="C179" s="897"/>
      <c r="D179" s="981"/>
      <c r="E179" s="982"/>
      <c r="F179" s="319">
        <f>E178*D178</f>
        <v>22.94136</v>
      </c>
      <c r="G179" s="320" t="s">
        <v>275</v>
      </c>
      <c r="H179" s="322">
        <f>F179*H178</f>
        <v>22.94136</v>
      </c>
      <c r="I179" s="320" t="s">
        <v>275</v>
      </c>
      <c r="J179" s="321">
        <f>SUM(H179)</f>
        <v>22.94136</v>
      </c>
      <c r="K179" s="336"/>
      <c r="L179" s="138"/>
      <c r="M179" s="138"/>
    </row>
    <row r="180" spans="1:13" ht="20.100000000000001" customHeight="1" thickTop="1">
      <c r="A180" s="160" t="str">
        <f>'POÇO ARTESIANO; RESERVATÓRIO '!A107</f>
        <v>2.10</v>
      </c>
      <c r="B180" s="261" t="str">
        <f>'POÇO ARTESIANO; RESERVATÓRIO '!B107</f>
        <v>ESQUADRIAS:</v>
      </c>
      <c r="C180" s="872"/>
      <c r="D180" s="873"/>
      <c r="E180" s="873"/>
      <c r="F180" s="873"/>
      <c r="G180" s="873"/>
      <c r="H180" s="873"/>
      <c r="I180" s="873"/>
      <c r="J180" s="874"/>
      <c r="K180" s="336"/>
      <c r="L180" s="138"/>
      <c r="M180" s="138"/>
    </row>
    <row r="181" spans="1:13" ht="20.100000000000001" customHeight="1">
      <c r="A181" s="858" t="str">
        <f>'POÇO ARTESIANO; RESERVATÓRIO '!A108</f>
        <v>2.10.1</v>
      </c>
      <c r="B181" s="960" t="str">
        <f>'POÇO ARTESIANO; RESERVATÓRIO '!B108</f>
        <v>Portão de ferro 1/2" c/ ferragens (incl. pint. anti-corrosiva). (1,00x2,00)m x 1unid.</v>
      </c>
      <c r="C181" s="993" t="str">
        <f>'POÇO ARTESIANO; RESERVATÓRIO '!C108</f>
        <v>m²</v>
      </c>
      <c r="D181" s="994">
        <f>'POÇO ARTESIANO; RESERVATÓRIO '!D108</f>
        <v>2</v>
      </c>
      <c r="E181" s="907">
        <f>'POÇO ARTESIANO; RESERVATÓRIO '!E108</f>
        <v>324.77878500000003</v>
      </c>
      <c r="F181" s="185">
        <v>1</v>
      </c>
      <c r="G181" s="167" t="s">
        <v>275</v>
      </c>
      <c r="H181" s="185">
        <v>0.8</v>
      </c>
      <c r="I181" s="185">
        <v>0.2</v>
      </c>
      <c r="J181" s="186">
        <v>1</v>
      </c>
      <c r="K181" s="336"/>
      <c r="L181" s="138"/>
      <c r="M181" s="138"/>
    </row>
    <row r="182" spans="1:13" ht="20.100000000000001" customHeight="1">
      <c r="A182" s="833"/>
      <c r="B182" s="944"/>
      <c r="C182" s="837"/>
      <c r="D182" s="995"/>
      <c r="E182" s="967"/>
      <c r="F182" s="164">
        <f>E181*D181</f>
        <v>649.55757000000006</v>
      </c>
      <c r="G182" s="167" t="s">
        <v>275</v>
      </c>
      <c r="H182" s="165">
        <f>F182*H181</f>
        <v>519.64605600000004</v>
      </c>
      <c r="I182" s="165">
        <f>F182*I181</f>
        <v>129.91151400000001</v>
      </c>
      <c r="J182" s="168">
        <f>SUM(H182:I182)</f>
        <v>649.55757000000006</v>
      </c>
      <c r="K182" s="336"/>
      <c r="L182" s="138"/>
      <c r="M182" s="138"/>
    </row>
    <row r="183" spans="1:13" ht="20.100000000000001" customHeight="1">
      <c r="A183" s="193" t="str">
        <f>'POÇO ARTESIANO; RESERVATÓRIO '!A109</f>
        <v>2.11</v>
      </c>
      <c r="B183" s="263" t="str">
        <f>'POÇO ARTESIANO; RESERVATÓRIO '!B109</f>
        <v>PINTURA:</v>
      </c>
      <c r="C183" s="989"/>
      <c r="D183" s="990"/>
      <c r="E183" s="990"/>
      <c r="F183" s="990"/>
      <c r="G183" s="990"/>
      <c r="H183" s="990"/>
      <c r="I183" s="990"/>
      <c r="J183" s="991"/>
      <c r="K183" s="336"/>
      <c r="L183" s="138"/>
      <c r="M183" s="138"/>
    </row>
    <row r="184" spans="1:13" ht="20.100000000000001" customHeight="1">
      <c r="A184" s="891" t="str">
        <f>'POÇO ARTESIANO; RESERVATÓRIO '!A110</f>
        <v>2.11.1</v>
      </c>
      <c r="B184" s="892" t="str">
        <f>'POÇO ARTESIANO; RESERVATÓRIO '!B110</f>
        <v>APLICAÇÃO MANUAL DE TINTA LÁTEX ACRÍLICA EM PAREDE EXTERNAS,DUAS DEMÃOS. AF_11/2016</v>
      </c>
      <c r="C184" s="992" t="str">
        <f>'POÇO ARTESIANO; RESERVATÓRIO '!C110</f>
        <v>m²</v>
      </c>
      <c r="D184" s="894">
        <f>'POÇO ARTESIANO; RESERVATÓRIO '!D110</f>
        <v>49.78</v>
      </c>
      <c r="E184" s="885">
        <f>'POÇO ARTESIANO; RESERVATÓRIO '!E110</f>
        <v>15.0764364</v>
      </c>
      <c r="F184" s="249">
        <v>1</v>
      </c>
      <c r="G184" s="280" t="s">
        <v>275</v>
      </c>
      <c r="H184" s="280" t="s">
        <v>275</v>
      </c>
      <c r="I184" s="249">
        <v>1</v>
      </c>
      <c r="J184" s="250">
        <v>1</v>
      </c>
      <c r="K184" s="336"/>
      <c r="L184" s="138"/>
      <c r="M184" s="138"/>
    </row>
    <row r="185" spans="1:13" ht="20.100000000000001" customHeight="1">
      <c r="A185" s="876"/>
      <c r="B185" s="878"/>
      <c r="C185" s="880"/>
      <c r="D185" s="977"/>
      <c r="E185" s="884"/>
      <c r="F185" s="251">
        <f>E184*D184</f>
        <v>750.50500399200007</v>
      </c>
      <c r="G185" s="253" t="s">
        <v>275</v>
      </c>
      <c r="H185" s="253" t="s">
        <v>275</v>
      </c>
      <c r="I185" s="252">
        <f>F185*I184</f>
        <v>750.50500399200007</v>
      </c>
      <c r="J185" s="254">
        <f>SUM(I185)</f>
        <v>750.50500399200007</v>
      </c>
      <c r="K185" s="336"/>
      <c r="L185" s="138"/>
      <c r="M185" s="138"/>
    </row>
    <row r="186" spans="1:13" ht="15.95" customHeight="1">
      <c r="A186" s="876" t="str">
        <f>'POÇO ARTESIANO; RESERVATÓRIO '!A111</f>
        <v>2.11.2</v>
      </c>
      <c r="B186" s="878" t="str">
        <f>'POÇO ARTESIANO; RESERVATÓRIO '!B111</f>
        <v>PINTURA ESMALTE ACETINADO EM MADEIRA, DUAS DEMAOS.</v>
      </c>
      <c r="C186" s="880" t="str">
        <f>'POÇO ARTESIANO; RESERVATÓRIO '!C111</f>
        <v>m²</v>
      </c>
      <c r="D186" s="977">
        <f>'POÇO ARTESIANO; RESERVATÓRIO '!D111</f>
        <v>158.94</v>
      </c>
      <c r="E186" s="884">
        <f>'POÇO ARTESIANO; RESERVATÓRIO '!E111</f>
        <v>17.781360000000003</v>
      </c>
      <c r="F186" s="255">
        <v>1</v>
      </c>
      <c r="G186" s="253" t="s">
        <v>275</v>
      </c>
      <c r="H186" s="253" t="s">
        <v>275</v>
      </c>
      <c r="I186" s="255">
        <v>1</v>
      </c>
      <c r="J186" s="256">
        <v>1</v>
      </c>
      <c r="K186" s="336"/>
      <c r="L186" s="138"/>
      <c r="M186" s="138"/>
    </row>
    <row r="187" spans="1:13" ht="15.95" customHeight="1">
      <c r="A187" s="876"/>
      <c r="B187" s="878"/>
      <c r="C187" s="880"/>
      <c r="D187" s="977"/>
      <c r="E187" s="884"/>
      <c r="F187" s="251">
        <f>E186*D186</f>
        <v>2826.1693584000004</v>
      </c>
      <c r="G187" s="253" t="s">
        <v>275</v>
      </c>
      <c r="H187" s="253" t="s">
        <v>275</v>
      </c>
      <c r="I187" s="252">
        <f>F187*I186</f>
        <v>2826.1693584000004</v>
      </c>
      <c r="J187" s="254">
        <f>SUM(I187)</f>
        <v>2826.1693584000004</v>
      </c>
      <c r="K187" s="336"/>
      <c r="L187" s="138"/>
      <c r="M187" s="138"/>
    </row>
    <row r="188" spans="1:13" ht="20.100000000000001" customHeight="1">
      <c r="A188" s="997" t="str">
        <f>'POÇO ARTESIANO; RESERVATÓRIO '!A112</f>
        <v>2.11.3</v>
      </c>
      <c r="B188" s="999" t="str">
        <f>'POÇO ARTESIANO; RESERVATÓRIO '!B112</f>
        <v>PINTURA COM TINTA PROTETORA ACABAMENTO GRAFITE ESMALTE SOBRE SUPERFICIE METALICA, 2 DEMAOS.</v>
      </c>
      <c r="C188" s="1000" t="str">
        <f>'POÇO ARTESIANO; RESERVATÓRIO '!C112</f>
        <v>m²</v>
      </c>
      <c r="D188" s="1001">
        <f>'POÇO ARTESIANO; RESERVATÓRIO '!D112</f>
        <v>4</v>
      </c>
      <c r="E188" s="1003">
        <f>'POÇO ARTESIANO; RESERVATÓRIO '!E112</f>
        <v>37.436058000000003</v>
      </c>
      <c r="F188" s="603">
        <v>1</v>
      </c>
      <c r="G188" s="604" t="s">
        <v>275</v>
      </c>
      <c r="H188" s="604" t="s">
        <v>275</v>
      </c>
      <c r="I188" s="603">
        <v>1</v>
      </c>
      <c r="J188" s="605">
        <v>1</v>
      </c>
      <c r="K188" s="336"/>
      <c r="L188" s="138"/>
      <c r="M188" s="138"/>
    </row>
    <row r="189" spans="1:13" ht="20.100000000000001" customHeight="1">
      <c r="A189" s="998"/>
      <c r="B189" s="903"/>
      <c r="C189" s="905"/>
      <c r="D189" s="1002"/>
      <c r="E189" s="908"/>
      <c r="F189" s="266">
        <f>E188*D188</f>
        <v>149.74423200000001</v>
      </c>
      <c r="G189" s="269" t="s">
        <v>275</v>
      </c>
      <c r="H189" s="269" t="s">
        <v>275</v>
      </c>
      <c r="I189" s="267">
        <f>F189*I188</f>
        <v>149.74423200000001</v>
      </c>
      <c r="J189" s="268">
        <f>SUM(I189)</f>
        <v>149.74423200000001</v>
      </c>
      <c r="K189" s="336"/>
      <c r="L189" s="138"/>
      <c r="M189" s="138"/>
    </row>
    <row r="190" spans="1:13" ht="20.100000000000001" customHeight="1">
      <c r="A190" s="160" t="str">
        <f>'POÇO ARTESIANO; RESERVATÓRIO '!A113</f>
        <v>2.12</v>
      </c>
      <c r="B190" s="270" t="str">
        <f>'POÇO ARTESIANO; RESERVATÓRIO '!B113</f>
        <v>DIVERSOS:</v>
      </c>
      <c r="C190" s="872"/>
      <c r="D190" s="873"/>
      <c r="E190" s="873"/>
      <c r="F190" s="873"/>
      <c r="G190" s="873"/>
      <c r="H190" s="873"/>
      <c r="I190" s="873"/>
      <c r="J190" s="874"/>
      <c r="K190" s="336"/>
      <c r="L190" s="138"/>
      <c r="M190" s="138"/>
    </row>
    <row r="191" spans="1:13" ht="33.950000000000003" customHeight="1">
      <c r="A191" s="1011" t="str">
        <f>'POÇO ARTESIANO; RESERVATÓRIO '!A114</f>
        <v>2.12.1</v>
      </c>
      <c r="B191" s="1012" t="str">
        <f>'POÇO ARTESIANO; RESERVATÓRIO '!B114</f>
        <v>CERCA COM MOUROES DE CONCRETO, RETO, 15X15CM, ESPACAMENTO DE 3M, CRAVADOS 0,5M, ESCORAS DE 10X10CM NOS CANTOS, COM 12 FIOS DE ARAME DE ACO OVALADO 15X17.</v>
      </c>
      <c r="C191" s="1013" t="str">
        <f>'POÇO ARTESIANO; RESERVATÓRIO '!C114</f>
        <v>m</v>
      </c>
      <c r="D191" s="1014">
        <f>'POÇO ARTESIANO; RESERVATÓRIO '!D114</f>
        <v>35.799999999999997</v>
      </c>
      <c r="E191" s="996">
        <f>'POÇO ARTESIANO; RESERVATÓRIO '!E114</f>
        <v>63.284657459999998</v>
      </c>
      <c r="F191" s="214">
        <v>1</v>
      </c>
      <c r="G191" s="208" t="s">
        <v>275</v>
      </c>
      <c r="H191" s="215">
        <v>1</v>
      </c>
      <c r="I191" s="208" t="s">
        <v>275</v>
      </c>
      <c r="J191" s="216">
        <v>1</v>
      </c>
      <c r="K191" s="336"/>
      <c r="L191" s="138"/>
      <c r="M191" s="138"/>
    </row>
    <row r="192" spans="1:13" ht="33.950000000000003" customHeight="1">
      <c r="A192" s="912"/>
      <c r="B192" s="835"/>
      <c r="C192" s="836"/>
      <c r="D192" s="871"/>
      <c r="E192" s="966"/>
      <c r="F192" s="164">
        <f>E191*D191</f>
        <v>2265.5907370679997</v>
      </c>
      <c r="G192" s="167" t="s">
        <v>275</v>
      </c>
      <c r="H192" s="165">
        <f>F192*H191</f>
        <v>2265.5907370679997</v>
      </c>
      <c r="I192" s="167" t="s">
        <v>275</v>
      </c>
      <c r="J192" s="168">
        <f>SUM(H192)</f>
        <v>2265.5907370679997</v>
      </c>
      <c r="K192" s="336"/>
      <c r="L192" s="138"/>
      <c r="M192" s="138"/>
    </row>
    <row r="193" spans="1:13" ht="15.95" customHeight="1">
      <c r="A193" s="912" t="str">
        <f>'POÇO ARTESIANO; RESERVATÓRIO '!A115</f>
        <v>2.12.2</v>
      </c>
      <c r="B193" s="854" t="str">
        <f>'POÇO ARTESIANO; RESERVATÓRIO '!B115</f>
        <v>ESCADA TIPO MARINHEIRO EM TUBO ACO GALVANIZADO 1 1/2" 5 DEGRAUS</v>
      </c>
      <c r="C193" s="855" t="str">
        <f>'POÇO ARTESIANO; RESERVATÓRIO '!C115</f>
        <v>m</v>
      </c>
      <c r="D193" s="870">
        <f>'POÇO ARTESIANO; RESERVATÓRIO '!D115</f>
        <v>8</v>
      </c>
      <c r="E193" s="969">
        <f>'POÇO ARTESIANO; RESERVATÓRIO '!E115</f>
        <v>288.91665599999999</v>
      </c>
      <c r="F193" s="217">
        <v>1</v>
      </c>
      <c r="G193" s="167" t="s">
        <v>275</v>
      </c>
      <c r="H193" s="218" t="s">
        <v>275</v>
      </c>
      <c r="I193" s="218">
        <v>1</v>
      </c>
      <c r="J193" s="219">
        <v>1</v>
      </c>
      <c r="K193" s="336"/>
      <c r="L193" s="138"/>
      <c r="M193" s="138"/>
    </row>
    <row r="194" spans="1:13" ht="15.95" customHeight="1">
      <c r="A194" s="912"/>
      <c r="B194" s="835"/>
      <c r="C194" s="836"/>
      <c r="D194" s="871"/>
      <c r="E194" s="966"/>
      <c r="F194" s="164">
        <f>E193*D193</f>
        <v>2311.3332479999999</v>
      </c>
      <c r="G194" s="167" t="s">
        <v>275</v>
      </c>
      <c r="H194" s="166" t="s">
        <v>275</v>
      </c>
      <c r="I194" s="165">
        <f>F194*I193</f>
        <v>2311.3332479999999</v>
      </c>
      <c r="J194" s="168">
        <f>SUM(I194)</f>
        <v>2311.3332479999999</v>
      </c>
      <c r="K194" s="336"/>
      <c r="L194" s="138"/>
      <c r="M194" s="138"/>
    </row>
    <row r="195" spans="1:13" ht="15.95" customHeight="1">
      <c r="A195" s="912" t="str">
        <f>'POÇO ARTESIANO; RESERVATÓRIO '!A116</f>
        <v>2.12.3</v>
      </c>
      <c r="B195" s="854" t="str">
        <f>'POÇO ARTESIANO; RESERVATÓRIO '!B116</f>
        <v>Limpeza geral e entrega da obra</v>
      </c>
      <c r="C195" s="855" t="str">
        <f>'POÇO ARTESIANO; RESERVATÓRIO '!C116</f>
        <v>m²</v>
      </c>
      <c r="D195" s="870">
        <f>'POÇO ARTESIANO; RESERVATÓRIO '!D116</f>
        <v>78</v>
      </c>
      <c r="E195" s="969">
        <f>'POÇO ARTESIANO; RESERVATÓRIO '!E116</f>
        <v>7.1104800000000008</v>
      </c>
      <c r="F195" s="217">
        <v>1</v>
      </c>
      <c r="G195" s="217" t="s">
        <v>275</v>
      </c>
      <c r="H195" s="218" t="s">
        <v>275</v>
      </c>
      <c r="I195" s="218">
        <v>1</v>
      </c>
      <c r="J195" s="219">
        <v>1</v>
      </c>
      <c r="K195" s="336"/>
      <c r="L195" s="138"/>
      <c r="M195" s="138"/>
    </row>
    <row r="196" spans="1:13" ht="15.95" customHeight="1" thickBot="1">
      <c r="A196" s="927"/>
      <c r="B196" s="955"/>
      <c r="C196" s="956"/>
      <c r="D196" s="1009"/>
      <c r="E196" s="1010"/>
      <c r="F196" s="180">
        <f>E195*D195</f>
        <v>554.6174400000001</v>
      </c>
      <c r="G196" s="194" t="s">
        <v>275</v>
      </c>
      <c r="H196" s="182" t="s">
        <v>275</v>
      </c>
      <c r="I196" s="181">
        <f>F196*I195</f>
        <v>554.6174400000001</v>
      </c>
      <c r="J196" s="184">
        <f>SUM(I196)</f>
        <v>554.6174400000001</v>
      </c>
      <c r="K196" s="336"/>
      <c r="L196" s="138"/>
      <c r="M196" s="138"/>
    </row>
    <row r="197" spans="1:13" ht="20.100000000000001" customHeight="1" thickTop="1" thickBot="1">
      <c r="A197" s="1007" t="s">
        <v>278</v>
      </c>
      <c r="B197" s="1008"/>
      <c r="C197" s="1008"/>
      <c r="D197" s="1008"/>
      <c r="E197" s="1008"/>
      <c r="F197" s="231">
        <f>SUM(F13+F15+F17+F19+F22+F25+F28+F31+F33+F35+F37+F39+F41+F43+F45+F47+F49+F51+F53+F55+F58+F60+F63+F65+F67+F69+F71+F73+F77+F79+F82+F85+F88+F91+F93+F95+F97+F100+F102+F104+F106+F109+F111+F113+F115+F117+F119+F121+F123+F125+F127+F129+F131+F133+F135+F137+F139+F141+F143+F145+F148+F152+F154+F156+F158+F160+F162+F164+F166+F168+F171+F173+F175+F177+F179+F182+F185+F187+F189+F192+F194+F196)</f>
        <v>110184.92817662204</v>
      </c>
      <c r="G197" s="232">
        <f>SUM(G13+G15+G17+G19+G22+G25+G28+G31+G33+G35+G37+G39+G41+G43+G45+G47+G49+G51+G53+G55+G58+G60+G63+G65+G67+G69+G71+G73+G77+G79+G82+G85+G88+G100+G102+G104+G106+G109+G111+G113+G115+G117+G119+G121+G123+G125+G127+G129+G131+G133+G135+G137+G139+G141+G143+G145)</f>
        <v>47601.926221221198</v>
      </c>
      <c r="H197" s="232">
        <f>SUM(H31+H33+H35+H37+H39+H41+H43+H45+H47+H49+H51+H53+H55+H58+H60+H63+H65+H67+H69+H71+H73+H77+H79+H82+H85+H88+H91+H93+H95+H97+H100+H102+H104+H106+H109+H111+H113+H115+H117+H119+H121+H123+H125+H127+H129+H131+H133+H135+H137+H139+H141+H143+H145+H148+H152+H154+H156+H158+H160+H162+H164+H166+H168+H171+H173+H175+H177+H179+H182+H192)</f>
        <v>55860.721159008783</v>
      </c>
      <c r="I197" s="233">
        <f>SUM(I182,I185,I187,I189,I194,I196)</f>
        <v>6722.2807963920004</v>
      </c>
      <c r="J197" s="234">
        <f>SUM(J13+J15+J17+J19+J22+J25+J28+J31+J33+J35+J37+J39+J41+J43+J45+J47+J49+J51+J53+J55+J58+J60+J63+J65+J67+J69+J71+J73+J77+J79+J82+J85+J88+J91+J93+J95+J97+J100+J102+J104+J106+J109+J111+J113+J115+J117+J119+J121+J123+J125+J127+J129+J131+J133+J135+J137+J139+J141+J143+J145+J148+J152+J154+J156+J158+J160+J162+J164+J166+J168+J171+J173+J175+J177+J179+J182+J185+J187+J189+J192+J194+J196)</f>
        <v>110184.92817662204</v>
      </c>
      <c r="K197" s="173"/>
    </row>
    <row r="198" spans="1:13" ht="20.100000000000001" customHeight="1" thickTop="1" thickBot="1">
      <c r="A198" s="1004" t="s">
        <v>279</v>
      </c>
      <c r="B198" s="1005"/>
      <c r="C198" s="1005"/>
      <c r="D198" s="1005"/>
      <c r="E198" s="1006"/>
      <c r="F198" s="235" t="s">
        <v>275</v>
      </c>
      <c r="G198" s="236">
        <f>G197</f>
        <v>47601.926221221198</v>
      </c>
      <c r="H198" s="236">
        <f>G198+H197</f>
        <v>103462.64738022999</v>
      </c>
      <c r="I198" s="339">
        <f>H198+I197</f>
        <v>110184.92817662199</v>
      </c>
      <c r="J198" s="237" t="s">
        <v>275</v>
      </c>
      <c r="K198" s="163"/>
    </row>
    <row r="199" spans="1:13" ht="20.100000000000001" customHeight="1" thickTop="1" thickBot="1">
      <c r="A199" s="1004" t="s">
        <v>280</v>
      </c>
      <c r="B199" s="1005"/>
      <c r="C199" s="1005"/>
      <c r="D199" s="1005"/>
      <c r="E199" s="1006"/>
      <c r="F199" s="238" t="s">
        <v>275</v>
      </c>
      <c r="G199" s="239">
        <f>G197/F197*100%</f>
        <v>0.43201848936106046</v>
      </c>
      <c r="H199" s="239">
        <f>H197/F197*100%</f>
        <v>0.50697243337551823</v>
      </c>
      <c r="I199" s="239">
        <f>I197/F197*100%</f>
        <v>6.1009077263420752E-2</v>
      </c>
      <c r="J199" s="240" t="s">
        <v>275</v>
      </c>
      <c r="K199" s="163"/>
    </row>
    <row r="200" spans="1:13" ht="20.100000000000001" customHeight="1" thickTop="1" thickBot="1">
      <c r="A200" s="1004" t="s">
        <v>281</v>
      </c>
      <c r="B200" s="1005"/>
      <c r="C200" s="1005"/>
      <c r="D200" s="1005"/>
      <c r="E200" s="1006"/>
      <c r="F200" s="238" t="s">
        <v>275</v>
      </c>
      <c r="G200" s="239">
        <f>G199</f>
        <v>0.43201848936106046</v>
      </c>
      <c r="H200" s="239">
        <f>H198/F197*100%</f>
        <v>0.9389909227365788</v>
      </c>
      <c r="I200" s="239">
        <f>I198/F197*100%</f>
        <v>0.99999999999999956</v>
      </c>
      <c r="J200" s="240" t="s">
        <v>275</v>
      </c>
      <c r="K200" s="163"/>
    </row>
    <row r="201" spans="1:13" ht="18" customHeight="1" thickTop="1">
      <c r="K201" s="241"/>
    </row>
    <row r="202" spans="1:13">
      <c r="B202" s="2"/>
      <c r="G202" s="242"/>
      <c r="H202" s="242"/>
      <c r="I202" s="242"/>
      <c r="K202" s="243"/>
    </row>
    <row r="203" spans="1:13">
      <c r="B203" s="2"/>
      <c r="F203" s="2"/>
      <c r="G203" s="2"/>
      <c r="H203" s="2"/>
      <c r="I203" s="2"/>
      <c r="J203" s="2"/>
      <c r="K203" s="243"/>
    </row>
    <row r="205" spans="1:13">
      <c r="F205" s="2"/>
      <c r="G205" s="2"/>
      <c r="H205" s="2"/>
      <c r="I205" s="2"/>
    </row>
    <row r="206" spans="1:13">
      <c r="F206" s="244"/>
      <c r="I206" s="2"/>
    </row>
    <row r="207" spans="1:13" ht="15.75">
      <c r="F207" s="245"/>
      <c r="G207" s="246"/>
      <c r="H207" s="2"/>
      <c r="I207" s="2"/>
      <c r="J207" s="247"/>
      <c r="K207" s="243"/>
      <c r="L207" s="248"/>
    </row>
    <row r="208" spans="1:13" ht="15.75">
      <c r="F208" s="244"/>
      <c r="K208" s="243"/>
      <c r="L208" s="248"/>
    </row>
    <row r="209" spans="6:6">
      <c r="F209" s="244"/>
    </row>
  </sheetData>
  <mergeCells count="440">
    <mergeCell ref="A140:A141"/>
    <mergeCell ref="B140:B141"/>
    <mergeCell ref="C140:C141"/>
    <mergeCell ref="D140:D141"/>
    <mergeCell ref="E140:E141"/>
    <mergeCell ref="C149:J149"/>
    <mergeCell ref="A153:A154"/>
    <mergeCell ref="B153:B154"/>
    <mergeCell ref="C153:C154"/>
    <mergeCell ref="D153:D154"/>
    <mergeCell ref="E153:E154"/>
    <mergeCell ref="D144:D145"/>
    <mergeCell ref="E144:E145"/>
    <mergeCell ref="C146:J146"/>
    <mergeCell ref="D147:D148"/>
    <mergeCell ref="E147:E148"/>
    <mergeCell ref="A144:A145"/>
    <mergeCell ref="B144:B145"/>
    <mergeCell ref="C144:C145"/>
    <mergeCell ref="A130:A131"/>
    <mergeCell ref="B130:B131"/>
    <mergeCell ref="C130:C131"/>
    <mergeCell ref="D130:D131"/>
    <mergeCell ref="E130:E131"/>
    <mergeCell ref="E136:E137"/>
    <mergeCell ref="A138:A139"/>
    <mergeCell ref="B138:B139"/>
    <mergeCell ref="C138:C139"/>
    <mergeCell ref="D138:D139"/>
    <mergeCell ref="E138:E139"/>
    <mergeCell ref="A136:A137"/>
    <mergeCell ref="B136:B137"/>
    <mergeCell ref="C136:C137"/>
    <mergeCell ref="D136:D137"/>
    <mergeCell ref="A155:A156"/>
    <mergeCell ref="B155:B156"/>
    <mergeCell ref="C155:C156"/>
    <mergeCell ref="D155:D156"/>
    <mergeCell ref="E155:E156"/>
    <mergeCell ref="C150:J150"/>
    <mergeCell ref="A147:A148"/>
    <mergeCell ref="A132:A133"/>
    <mergeCell ref="B132:B133"/>
    <mergeCell ref="C132:C133"/>
    <mergeCell ref="D132:D133"/>
    <mergeCell ref="E132:E133"/>
    <mergeCell ref="A134:A135"/>
    <mergeCell ref="B134:B135"/>
    <mergeCell ref="C134:C135"/>
    <mergeCell ref="D134:D135"/>
    <mergeCell ref="E134:E135"/>
    <mergeCell ref="B147:B148"/>
    <mergeCell ref="C147:C148"/>
    <mergeCell ref="E142:E143"/>
    <mergeCell ref="A142:A143"/>
    <mergeCell ref="B142:B143"/>
    <mergeCell ref="C142:C143"/>
    <mergeCell ref="D142:D143"/>
    <mergeCell ref="A126:A127"/>
    <mergeCell ref="B126:B127"/>
    <mergeCell ref="C126:C127"/>
    <mergeCell ref="D126:D127"/>
    <mergeCell ref="E126:E127"/>
    <mergeCell ref="A128:A129"/>
    <mergeCell ref="B128:B129"/>
    <mergeCell ref="C128:C129"/>
    <mergeCell ref="D128:D129"/>
    <mergeCell ref="E128:E129"/>
    <mergeCell ref="A122:A123"/>
    <mergeCell ref="B122:B123"/>
    <mergeCell ref="C122:C123"/>
    <mergeCell ref="D122:D123"/>
    <mergeCell ref="E122:E123"/>
    <mergeCell ref="A124:A125"/>
    <mergeCell ref="B124:B125"/>
    <mergeCell ref="C124:C125"/>
    <mergeCell ref="D124:D125"/>
    <mergeCell ref="E124:E125"/>
    <mergeCell ref="A118:A119"/>
    <mergeCell ref="B118:B119"/>
    <mergeCell ref="C118:C119"/>
    <mergeCell ref="D118:D119"/>
    <mergeCell ref="E118:E119"/>
    <mergeCell ref="A120:A121"/>
    <mergeCell ref="B120:B121"/>
    <mergeCell ref="C120:C121"/>
    <mergeCell ref="D120:D121"/>
    <mergeCell ref="E120:E121"/>
    <mergeCell ref="A114:A115"/>
    <mergeCell ref="B114:B115"/>
    <mergeCell ref="C114:C115"/>
    <mergeCell ref="D114:D115"/>
    <mergeCell ref="E114:E115"/>
    <mergeCell ref="A116:A117"/>
    <mergeCell ref="B116:B117"/>
    <mergeCell ref="C116:C117"/>
    <mergeCell ref="D116:D117"/>
    <mergeCell ref="E116:E117"/>
    <mergeCell ref="C110:C111"/>
    <mergeCell ref="D110:D111"/>
    <mergeCell ref="E110:E111"/>
    <mergeCell ref="A108:A109"/>
    <mergeCell ref="B108:B109"/>
    <mergeCell ref="C108:C109"/>
    <mergeCell ref="D108:D109"/>
    <mergeCell ref="E108:E109"/>
    <mergeCell ref="A112:A113"/>
    <mergeCell ref="B112:B113"/>
    <mergeCell ref="C112:C113"/>
    <mergeCell ref="D112:D113"/>
    <mergeCell ref="E112:E113"/>
    <mergeCell ref="A72:A73"/>
    <mergeCell ref="B72:B73"/>
    <mergeCell ref="C72:C73"/>
    <mergeCell ref="D72:D73"/>
    <mergeCell ref="E72:E73"/>
    <mergeCell ref="C74:J74"/>
    <mergeCell ref="A76:A77"/>
    <mergeCell ref="B76:B77"/>
    <mergeCell ref="C76:C77"/>
    <mergeCell ref="D76:D77"/>
    <mergeCell ref="E76:E77"/>
    <mergeCell ref="C75:J75"/>
    <mergeCell ref="C66:C67"/>
    <mergeCell ref="D66:D67"/>
    <mergeCell ref="E66:E67"/>
    <mergeCell ref="A68:A69"/>
    <mergeCell ref="B68:B69"/>
    <mergeCell ref="C68:C69"/>
    <mergeCell ref="D68:D69"/>
    <mergeCell ref="E68:E69"/>
    <mergeCell ref="A70:A71"/>
    <mergeCell ref="B70:B71"/>
    <mergeCell ref="C70:C71"/>
    <mergeCell ref="D70:D71"/>
    <mergeCell ref="E70:E71"/>
    <mergeCell ref="A66:A67"/>
    <mergeCell ref="B66:B67"/>
    <mergeCell ref="A46:A47"/>
    <mergeCell ref="B46:B47"/>
    <mergeCell ref="C46:C47"/>
    <mergeCell ref="D46:D47"/>
    <mergeCell ref="E46:E47"/>
    <mergeCell ref="A44:A45"/>
    <mergeCell ref="B44:B45"/>
    <mergeCell ref="C44:C45"/>
    <mergeCell ref="D44:D45"/>
    <mergeCell ref="E44:E45"/>
    <mergeCell ref="C38:C39"/>
    <mergeCell ref="D38:D39"/>
    <mergeCell ref="E38:E39"/>
    <mergeCell ref="A40:A41"/>
    <mergeCell ref="B40:B41"/>
    <mergeCell ref="C40:C41"/>
    <mergeCell ref="D40:D41"/>
    <mergeCell ref="E40:E41"/>
    <mergeCell ref="A42:A43"/>
    <mergeCell ref="B42:B43"/>
    <mergeCell ref="C42:C43"/>
    <mergeCell ref="D42:D43"/>
    <mergeCell ref="E42:E43"/>
    <mergeCell ref="A198:E198"/>
    <mergeCell ref="A199:E199"/>
    <mergeCell ref="A200:E200"/>
    <mergeCell ref="C23:J23"/>
    <mergeCell ref="C26:J26"/>
    <mergeCell ref="A30:A31"/>
    <mergeCell ref="B30:B31"/>
    <mergeCell ref="C30:C31"/>
    <mergeCell ref="D30:D31"/>
    <mergeCell ref="A197:E197"/>
    <mergeCell ref="A193:A194"/>
    <mergeCell ref="B193:B194"/>
    <mergeCell ref="C193:C194"/>
    <mergeCell ref="D193:D194"/>
    <mergeCell ref="E193:E194"/>
    <mergeCell ref="A195:A196"/>
    <mergeCell ref="B195:B196"/>
    <mergeCell ref="C195:C196"/>
    <mergeCell ref="D195:D196"/>
    <mergeCell ref="E195:E196"/>
    <mergeCell ref="A191:A192"/>
    <mergeCell ref="B191:B192"/>
    <mergeCell ref="C191:C192"/>
    <mergeCell ref="D191:D192"/>
    <mergeCell ref="E191:E192"/>
    <mergeCell ref="A186:A187"/>
    <mergeCell ref="B186:B187"/>
    <mergeCell ref="C186:C187"/>
    <mergeCell ref="D186:D187"/>
    <mergeCell ref="E186:E187"/>
    <mergeCell ref="A188:A189"/>
    <mergeCell ref="B188:B189"/>
    <mergeCell ref="C188:C189"/>
    <mergeCell ref="D188:D189"/>
    <mergeCell ref="E188:E189"/>
    <mergeCell ref="C190:J190"/>
    <mergeCell ref="C183:J183"/>
    <mergeCell ref="A184:A185"/>
    <mergeCell ref="B184:B185"/>
    <mergeCell ref="C184:C185"/>
    <mergeCell ref="D184:D185"/>
    <mergeCell ref="E184:E185"/>
    <mergeCell ref="A181:A182"/>
    <mergeCell ref="B181:B182"/>
    <mergeCell ref="C181:C182"/>
    <mergeCell ref="D181:D182"/>
    <mergeCell ref="E181:E182"/>
    <mergeCell ref="C180:J180"/>
    <mergeCell ref="C169:J169"/>
    <mergeCell ref="A174:A175"/>
    <mergeCell ref="B174:B175"/>
    <mergeCell ref="C174:C175"/>
    <mergeCell ref="D174:D175"/>
    <mergeCell ref="E174:E175"/>
    <mergeCell ref="A170:A171"/>
    <mergeCell ref="B170:B171"/>
    <mergeCell ref="C170:C171"/>
    <mergeCell ref="D170:D171"/>
    <mergeCell ref="E170:E171"/>
    <mergeCell ref="A172:A173"/>
    <mergeCell ref="B172:B173"/>
    <mergeCell ref="C172:C173"/>
    <mergeCell ref="D172:D173"/>
    <mergeCell ref="E172:E173"/>
    <mergeCell ref="A176:A177"/>
    <mergeCell ref="B176:B177"/>
    <mergeCell ref="C176:C177"/>
    <mergeCell ref="D176:D177"/>
    <mergeCell ref="E176:E177"/>
    <mergeCell ref="E159:E160"/>
    <mergeCell ref="A161:A162"/>
    <mergeCell ref="B161:B162"/>
    <mergeCell ref="C161:C162"/>
    <mergeCell ref="D161:D162"/>
    <mergeCell ref="A178:A179"/>
    <mergeCell ref="B178:B179"/>
    <mergeCell ref="C178:C179"/>
    <mergeCell ref="D178:D179"/>
    <mergeCell ref="E178:E179"/>
    <mergeCell ref="E165:E166"/>
    <mergeCell ref="E161:E162"/>
    <mergeCell ref="A163:A164"/>
    <mergeCell ref="B163:B164"/>
    <mergeCell ref="C163:C164"/>
    <mergeCell ref="D163:D164"/>
    <mergeCell ref="E163:E164"/>
    <mergeCell ref="A165:A166"/>
    <mergeCell ref="B165:B166"/>
    <mergeCell ref="C165:C166"/>
    <mergeCell ref="D165:D166"/>
    <mergeCell ref="B103:B104"/>
    <mergeCell ref="C103:C104"/>
    <mergeCell ref="D103:D104"/>
    <mergeCell ref="E103:E104"/>
    <mergeCell ref="A105:A106"/>
    <mergeCell ref="A167:A168"/>
    <mergeCell ref="B167:B168"/>
    <mergeCell ref="C167:C168"/>
    <mergeCell ref="D167:D168"/>
    <mergeCell ref="E167:E168"/>
    <mergeCell ref="A151:A152"/>
    <mergeCell ref="B151:B152"/>
    <mergeCell ref="C151:C152"/>
    <mergeCell ref="D151:D152"/>
    <mergeCell ref="E151:E152"/>
    <mergeCell ref="A157:A158"/>
    <mergeCell ref="B157:B158"/>
    <mergeCell ref="C157:C158"/>
    <mergeCell ref="D157:D158"/>
    <mergeCell ref="E157:E158"/>
    <mergeCell ref="A159:A160"/>
    <mergeCell ref="B159:B160"/>
    <mergeCell ref="C159:C160"/>
    <mergeCell ref="D159:D160"/>
    <mergeCell ref="C107:J107"/>
    <mergeCell ref="A110:A111"/>
    <mergeCell ref="B110:B111"/>
    <mergeCell ref="A96:A97"/>
    <mergeCell ref="B96:B97"/>
    <mergeCell ref="C96:C97"/>
    <mergeCell ref="D96:D97"/>
    <mergeCell ref="E96:E97"/>
    <mergeCell ref="C98:J98"/>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103:A104"/>
    <mergeCell ref="A92:A93"/>
    <mergeCell ref="B92:B93"/>
    <mergeCell ref="C92:C93"/>
    <mergeCell ref="D92:D93"/>
    <mergeCell ref="E92:E93"/>
    <mergeCell ref="A94:A95"/>
    <mergeCell ref="B94:B95"/>
    <mergeCell ref="C94:C95"/>
    <mergeCell ref="D94:D95"/>
    <mergeCell ref="E94:E95"/>
    <mergeCell ref="A90:A91"/>
    <mergeCell ref="B90:B91"/>
    <mergeCell ref="C90:C91"/>
    <mergeCell ref="D90:D91"/>
    <mergeCell ref="E90:E91"/>
    <mergeCell ref="C89:J89"/>
    <mergeCell ref="A84:A85"/>
    <mergeCell ref="B84:B85"/>
    <mergeCell ref="C84:C85"/>
    <mergeCell ref="D84:D85"/>
    <mergeCell ref="E84:E85"/>
    <mergeCell ref="A87:A88"/>
    <mergeCell ref="B87:B88"/>
    <mergeCell ref="C87:C88"/>
    <mergeCell ref="D87:D88"/>
    <mergeCell ref="E87:E88"/>
    <mergeCell ref="C86:J86"/>
    <mergeCell ref="A81:A82"/>
    <mergeCell ref="B81:B82"/>
    <mergeCell ref="C81:C82"/>
    <mergeCell ref="D81:D82"/>
    <mergeCell ref="E81:E82"/>
    <mergeCell ref="C83:J83"/>
    <mergeCell ref="A78:A79"/>
    <mergeCell ref="B78:B79"/>
    <mergeCell ref="C78:C79"/>
    <mergeCell ref="D78:D79"/>
    <mergeCell ref="E78:E79"/>
    <mergeCell ref="C80:J80"/>
    <mergeCell ref="A57:A58"/>
    <mergeCell ref="B57:B58"/>
    <mergeCell ref="C57:C58"/>
    <mergeCell ref="D57:D58"/>
    <mergeCell ref="E57:E58"/>
    <mergeCell ref="C61:J61"/>
    <mergeCell ref="A59:A60"/>
    <mergeCell ref="B59:B60"/>
    <mergeCell ref="C59:C60"/>
    <mergeCell ref="D59:D60"/>
    <mergeCell ref="E59:E60"/>
    <mergeCell ref="A62:A63"/>
    <mergeCell ref="B62:B63"/>
    <mergeCell ref="C62:C63"/>
    <mergeCell ref="D62:D63"/>
    <mergeCell ref="E62:E63"/>
    <mergeCell ref="A64:A65"/>
    <mergeCell ref="B64:B65"/>
    <mergeCell ref="C64:C65"/>
    <mergeCell ref="D64:D65"/>
    <mergeCell ref="E64:E65"/>
    <mergeCell ref="C56:J5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C29:J29"/>
    <mergeCell ref="A48:A49"/>
    <mergeCell ref="B48:B49"/>
    <mergeCell ref="C48:C49"/>
    <mergeCell ref="D48:D49"/>
    <mergeCell ref="E48:E49"/>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A27:A28"/>
    <mergeCell ref="B27:B28"/>
    <mergeCell ref="C27:C28"/>
    <mergeCell ref="D27:D28"/>
    <mergeCell ref="E27:E28"/>
    <mergeCell ref="A21:A22"/>
    <mergeCell ref="B21:B22"/>
    <mergeCell ref="C21:C22"/>
    <mergeCell ref="D21:D22"/>
    <mergeCell ref="E21:E22"/>
    <mergeCell ref="A24:A25"/>
    <mergeCell ref="B24:B25"/>
    <mergeCell ref="C24:C25"/>
    <mergeCell ref="D24:D25"/>
    <mergeCell ref="E24:E25"/>
    <mergeCell ref="A18:A19"/>
    <mergeCell ref="B18:B19"/>
    <mergeCell ref="C18:C19"/>
    <mergeCell ref="D18:D19"/>
    <mergeCell ref="E18:E19"/>
    <mergeCell ref="C20:J20"/>
    <mergeCell ref="A14:A15"/>
    <mergeCell ref="B14:B15"/>
    <mergeCell ref="C14:C15"/>
    <mergeCell ref="D14:D15"/>
    <mergeCell ref="E14:E15"/>
    <mergeCell ref="A16:A17"/>
    <mergeCell ref="B16:B17"/>
    <mergeCell ref="C16:C17"/>
    <mergeCell ref="D16:D17"/>
    <mergeCell ref="E16:E17"/>
    <mergeCell ref="A6:I6"/>
    <mergeCell ref="J6:J7"/>
    <mergeCell ref="A7:I8"/>
    <mergeCell ref="C11:J11"/>
    <mergeCell ref="A12:A13"/>
    <mergeCell ref="B12:B13"/>
    <mergeCell ref="C12:C13"/>
    <mergeCell ref="D12:D13"/>
    <mergeCell ref="E12:E13"/>
    <mergeCell ref="C10:J10"/>
  </mergeCells>
  <pageMargins left="0.70866141732283472" right="0.11811023622047245" top="0.39370078740157483" bottom="0.39370078740157483" header="0.31496062992125984" footer="0.31496062992125984"/>
  <pageSetup paperSize="9" scale="88" orientation="landscape" r:id="rId1"/>
  <rowBreaks count="11" manualBreakCount="11">
    <brk id="28" max="9" man="1"/>
    <brk id="47" max="9" man="1"/>
    <brk id="60" max="9" man="1"/>
    <brk id="74" max="9" man="1"/>
    <brk id="88" max="9" man="1"/>
    <brk id="106" max="9" man="1"/>
    <brk id="119" max="9" man="1"/>
    <brk id="137" max="9" man="1"/>
    <brk id="158" max="9" man="1"/>
    <brk id="179" max="9" man="1"/>
    <brk id="196"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topLeftCell="A2" zoomScale="85" zoomScaleNormal="100" zoomScaleSheetLayoutView="85" workbookViewId="0">
      <selection activeCell="G9" sqref="G9"/>
    </sheetView>
  </sheetViews>
  <sheetFormatPr defaultRowHeight="15"/>
  <cols>
    <col min="1" max="1" width="21.7109375" bestFit="1" customWidth="1"/>
    <col min="2" max="2" width="26.28515625" bestFit="1" customWidth="1"/>
    <col min="3" max="3" width="8.7109375" bestFit="1" customWidth="1"/>
    <col min="4" max="4" width="11.5703125" customWidth="1"/>
    <col min="5" max="5" width="5.5703125" customWidth="1"/>
    <col min="6" max="6" width="15.28515625" customWidth="1"/>
    <col min="7" max="7" width="13.28515625" customWidth="1"/>
  </cols>
  <sheetData>
    <row r="1" spans="1:7">
      <c r="A1" s="693"/>
      <c r="B1" s="693"/>
      <c r="C1" s="693"/>
      <c r="D1" s="693"/>
      <c r="E1" s="693"/>
      <c r="F1" s="693"/>
      <c r="G1" s="693"/>
    </row>
    <row r="2" spans="1:7">
      <c r="A2" s="693"/>
      <c r="B2" s="693"/>
      <c r="C2" s="693"/>
      <c r="D2" s="693"/>
      <c r="E2" s="693"/>
      <c r="F2" s="693"/>
      <c r="G2" s="693"/>
    </row>
    <row r="3" spans="1:7" ht="34.5" customHeight="1">
      <c r="A3" s="693"/>
      <c r="B3" s="693"/>
      <c r="C3" s="693"/>
      <c r="D3" s="693"/>
      <c r="E3" s="693"/>
      <c r="F3" s="693"/>
      <c r="G3" s="693"/>
    </row>
    <row r="4" spans="1:7" ht="29.25" customHeight="1">
      <c r="A4" s="693"/>
      <c r="B4" s="693"/>
      <c r="C4" s="693"/>
      <c r="D4" s="693"/>
      <c r="E4" s="693"/>
      <c r="F4" s="693"/>
      <c r="G4" s="693"/>
    </row>
    <row r="5" spans="1:7" ht="30" customHeight="1">
      <c r="A5" s="387" t="s">
        <v>760</v>
      </c>
      <c r="B5" s="1078" t="s">
        <v>761</v>
      </c>
      <c r="C5" s="1078"/>
      <c r="D5" s="1078"/>
      <c r="E5" s="1078"/>
      <c r="F5" s="1078"/>
      <c r="G5" s="1078"/>
    </row>
    <row r="6" spans="1:7">
      <c r="A6" s="388" t="s">
        <v>762</v>
      </c>
      <c r="B6" s="1079" t="s">
        <v>763</v>
      </c>
      <c r="C6" s="1079"/>
      <c r="D6" s="1079"/>
      <c r="E6" s="389"/>
      <c r="F6" s="386"/>
      <c r="G6" s="386"/>
    </row>
    <row r="7" spans="1:7">
      <c r="A7" s="388" t="s">
        <v>2</v>
      </c>
      <c r="B7" s="1079"/>
      <c r="C7" s="1079"/>
      <c r="D7" s="1079"/>
      <c r="E7" s="389"/>
      <c r="F7" s="386"/>
      <c r="G7" s="386"/>
    </row>
    <row r="8" spans="1:7" ht="46.5" customHeight="1">
      <c r="A8" s="388" t="s">
        <v>764</v>
      </c>
      <c r="B8" s="1080" t="s">
        <v>761</v>
      </c>
      <c r="C8" s="1081"/>
      <c r="D8" s="1081"/>
      <c r="E8" s="1081"/>
      <c r="F8" s="1081"/>
      <c r="G8" s="1081"/>
    </row>
    <row r="9" spans="1:7">
      <c r="A9" s="390" t="s">
        <v>765</v>
      </c>
      <c r="B9" s="1064" t="s">
        <v>766</v>
      </c>
      <c r="C9" s="1064"/>
      <c r="D9" s="1064"/>
      <c r="E9" s="391"/>
      <c r="F9" s="386"/>
      <c r="G9" s="386"/>
    </row>
    <row r="10" spans="1:7">
      <c r="A10" s="392" t="s">
        <v>767</v>
      </c>
      <c r="B10" s="1063" t="s">
        <v>768</v>
      </c>
      <c r="C10" s="1064"/>
      <c r="D10" s="1064"/>
      <c r="E10" s="391"/>
      <c r="F10" s="386"/>
      <c r="G10" s="386"/>
    </row>
    <row r="11" spans="1:7">
      <c r="A11" s="392" t="s">
        <v>769</v>
      </c>
      <c r="B11" s="1064" t="s">
        <v>770</v>
      </c>
      <c r="C11" s="1064"/>
      <c r="D11" s="1064"/>
      <c r="E11" s="391"/>
      <c r="F11" s="386"/>
      <c r="G11" s="386"/>
    </row>
    <row r="12" spans="1:7">
      <c r="A12" s="1065" t="s">
        <v>771</v>
      </c>
      <c r="B12" s="1065"/>
      <c r="C12" s="1065"/>
      <c r="D12" s="1065"/>
      <c r="E12" s="386"/>
      <c r="F12" s="386"/>
      <c r="G12" s="386"/>
    </row>
    <row r="13" spans="1:7" ht="15.75" thickBot="1">
      <c r="A13" s="1065"/>
      <c r="B13" s="1065"/>
      <c r="C13" s="1065"/>
      <c r="D13" s="1065"/>
      <c r="E13" s="386"/>
      <c r="F13" s="386"/>
      <c r="G13" s="386"/>
    </row>
    <row r="14" spans="1:7" ht="24" thickBot="1">
      <c r="A14" s="1066" t="s">
        <v>772</v>
      </c>
      <c r="B14" s="1066"/>
      <c r="C14" s="1066"/>
      <c r="D14" s="1066"/>
      <c r="E14" s="386"/>
      <c r="F14" s="1067" t="s">
        <v>773</v>
      </c>
      <c r="G14" s="1068"/>
    </row>
    <row r="15" spans="1:7" ht="20.25" thickBot="1">
      <c r="A15" s="1069" t="s">
        <v>774</v>
      </c>
      <c r="B15" s="1070"/>
      <c r="C15" s="393" t="s">
        <v>775</v>
      </c>
      <c r="D15" s="394" t="s">
        <v>776</v>
      </c>
      <c r="E15" s="386"/>
      <c r="F15" s="395" t="s">
        <v>777</v>
      </c>
      <c r="G15" s="396" t="s">
        <v>778</v>
      </c>
    </row>
    <row r="16" spans="1:7">
      <c r="A16" s="1050" t="s">
        <v>779</v>
      </c>
      <c r="B16" s="1051"/>
      <c r="C16" s="397" t="s">
        <v>780</v>
      </c>
      <c r="D16" s="398">
        <v>5.5E-2</v>
      </c>
      <c r="E16" s="386"/>
      <c r="F16" s="399">
        <v>0.03</v>
      </c>
      <c r="G16" s="400">
        <v>5.5E-2</v>
      </c>
    </row>
    <row r="17" spans="1:7" ht="19.5">
      <c r="A17" s="1071" t="s">
        <v>781</v>
      </c>
      <c r="B17" s="1072"/>
      <c r="C17" s="401" t="s">
        <v>782</v>
      </c>
      <c r="D17" s="402">
        <v>4.4999999999999997E-3</v>
      </c>
      <c r="E17" s="386"/>
      <c r="F17" s="403">
        <v>4.0000000000000001E-3</v>
      </c>
      <c r="G17" s="404">
        <v>5.0000000000000001E-3</v>
      </c>
    </row>
    <row r="18" spans="1:7" ht="19.5">
      <c r="A18" s="1071" t="s">
        <v>783</v>
      </c>
      <c r="B18" s="1072"/>
      <c r="C18" s="401" t="s">
        <v>784</v>
      </c>
      <c r="D18" s="402">
        <v>4.4999999999999997E-3</v>
      </c>
      <c r="E18" s="386"/>
      <c r="F18" s="403">
        <v>4.0000000000000001E-3</v>
      </c>
      <c r="G18" s="404">
        <v>5.0000000000000001E-3</v>
      </c>
    </row>
    <row r="19" spans="1:7" ht="20.25" thickBot="1">
      <c r="A19" s="1073" t="s">
        <v>785</v>
      </c>
      <c r="B19" s="1074"/>
      <c r="C19" s="405" t="s">
        <v>786</v>
      </c>
      <c r="D19" s="406">
        <v>1.2699999999999999E-2</v>
      </c>
      <c r="E19" s="386"/>
      <c r="F19" s="407">
        <v>9.7000000000000003E-3</v>
      </c>
      <c r="G19" s="408">
        <v>1.2699999999999999E-2</v>
      </c>
    </row>
    <row r="20" spans="1:7" ht="21.75" thickBot="1">
      <c r="A20" s="1075" t="s">
        <v>787</v>
      </c>
      <c r="B20" s="1076"/>
      <c r="C20" s="1077"/>
      <c r="D20" s="409">
        <v>7.6700000000000004E-2</v>
      </c>
      <c r="E20" s="386"/>
      <c r="F20" s="1044"/>
      <c r="G20" s="1044"/>
    </row>
    <row r="21" spans="1:7" ht="19.5">
      <c r="A21" s="1050" t="s">
        <v>788</v>
      </c>
      <c r="B21" s="1051"/>
      <c r="C21" s="397" t="s">
        <v>789</v>
      </c>
      <c r="D21" s="410">
        <v>0.01</v>
      </c>
      <c r="E21" s="386"/>
      <c r="F21" s="399">
        <v>5.8999999999999999E-3</v>
      </c>
      <c r="G21" s="400">
        <v>1.3899999999999999E-2</v>
      </c>
    </row>
    <row r="22" spans="1:7" ht="15.75" thickBot="1">
      <c r="A22" s="1052" t="s">
        <v>790</v>
      </c>
      <c r="B22" s="1053"/>
      <c r="C22" s="411" t="s">
        <v>354</v>
      </c>
      <c r="D22" s="412">
        <v>8.6599999999999996E-2</v>
      </c>
      <c r="E22" s="386"/>
      <c r="F22" s="413">
        <v>6.1600000000000002E-2</v>
      </c>
      <c r="G22" s="414">
        <v>8.9599999999999999E-2</v>
      </c>
    </row>
    <row r="23" spans="1:7">
      <c r="A23" s="1054" t="s">
        <v>791</v>
      </c>
      <c r="B23" s="415" t="s">
        <v>792</v>
      </c>
      <c r="C23" s="1055" t="s">
        <v>793</v>
      </c>
      <c r="D23" s="398">
        <v>6.4999999999999997E-3</v>
      </c>
      <c r="E23" s="386"/>
      <c r="F23" s="1058" t="s">
        <v>794</v>
      </c>
      <c r="G23" s="1059"/>
    </row>
    <row r="24" spans="1:7">
      <c r="A24" s="1054"/>
      <c r="B24" s="416" t="s">
        <v>795</v>
      </c>
      <c r="C24" s="1056"/>
      <c r="D24" s="402">
        <v>0.03</v>
      </c>
      <c r="E24" s="386"/>
      <c r="F24" s="1058"/>
      <c r="G24" s="1059"/>
    </row>
    <row r="25" spans="1:7">
      <c r="A25" s="1054"/>
      <c r="B25" s="416" t="s">
        <v>796</v>
      </c>
      <c r="C25" s="1056"/>
      <c r="D25" s="402">
        <v>2.5000000000000001E-3</v>
      </c>
      <c r="E25" s="386"/>
      <c r="F25" s="1058"/>
      <c r="G25" s="1059"/>
    </row>
    <row r="26" spans="1:7" ht="15.75" thickBot="1">
      <c r="A26" s="1054"/>
      <c r="B26" s="417" t="s">
        <v>797</v>
      </c>
      <c r="C26" s="1057"/>
      <c r="D26" s="418">
        <v>4.4999999999999998E-2</v>
      </c>
      <c r="E26" s="386"/>
      <c r="F26" s="1058"/>
      <c r="G26" s="1059"/>
    </row>
    <row r="27" spans="1:7" ht="15.75" thickBot="1">
      <c r="A27" s="1060" t="s">
        <v>798</v>
      </c>
      <c r="B27" s="1061"/>
      <c r="C27" s="1062"/>
      <c r="D27" s="419">
        <v>8.3999999999999991E-2</v>
      </c>
      <c r="E27" s="386"/>
      <c r="F27" s="1058"/>
      <c r="G27" s="1059"/>
    </row>
    <row r="28" spans="1:7" ht="15.75" thickBot="1">
      <c r="A28" s="1043"/>
      <c r="B28" s="1043"/>
      <c r="C28" s="1043"/>
      <c r="D28" s="1043"/>
      <c r="E28" s="386"/>
      <c r="F28" s="1044"/>
      <c r="G28" s="1044"/>
    </row>
    <row r="29" spans="1:7" ht="15.75" thickBot="1">
      <c r="A29" s="1045" t="s">
        <v>799</v>
      </c>
      <c r="B29" s="1046"/>
      <c r="C29" s="1047"/>
      <c r="D29" s="420">
        <v>0.29000179279475979</v>
      </c>
      <c r="E29" s="386"/>
      <c r="F29" s="421">
        <v>0.25</v>
      </c>
      <c r="G29" s="422">
        <v>0.3</v>
      </c>
    </row>
    <row r="30" spans="1:7" ht="15.75">
      <c r="A30" s="423"/>
      <c r="B30" s="423"/>
      <c r="C30" s="423"/>
      <c r="D30" s="424"/>
      <c r="E30" s="386"/>
      <c r="F30" s="386"/>
      <c r="G30" s="386"/>
    </row>
    <row r="31" spans="1:7">
      <c r="A31" s="1048" t="s">
        <v>800</v>
      </c>
      <c r="B31" s="1048"/>
      <c r="C31" s="1048"/>
      <c r="D31" s="386"/>
      <c r="E31" s="386"/>
      <c r="F31" s="386"/>
      <c r="G31" s="386"/>
    </row>
    <row r="32" spans="1:7">
      <c r="A32" s="1049" t="s">
        <v>801</v>
      </c>
      <c r="B32" s="1049"/>
      <c r="C32" s="1049"/>
      <c r="D32" s="386"/>
      <c r="E32" s="386"/>
      <c r="F32" s="386"/>
      <c r="G32" s="386"/>
    </row>
  </sheetData>
  <mergeCells count="29">
    <mergeCell ref="B9:D9"/>
    <mergeCell ref="A1:G4"/>
    <mergeCell ref="B5:G5"/>
    <mergeCell ref="B6:D6"/>
    <mergeCell ref="B7:D7"/>
    <mergeCell ref="B8:G8"/>
    <mergeCell ref="F20:G20"/>
    <mergeCell ref="B10:D10"/>
    <mergeCell ref="B11:D11"/>
    <mergeCell ref="A12:D13"/>
    <mergeCell ref="A14:D14"/>
    <mergeCell ref="F14:G14"/>
    <mergeCell ref="A15:B15"/>
    <mergeCell ref="A16:B16"/>
    <mergeCell ref="A17:B17"/>
    <mergeCell ref="A18:B18"/>
    <mergeCell ref="A19:B19"/>
    <mergeCell ref="A20:C20"/>
    <mergeCell ref="A21:B21"/>
    <mergeCell ref="A22:B22"/>
    <mergeCell ref="A23:A26"/>
    <mergeCell ref="C23:C26"/>
    <mergeCell ref="F23:G27"/>
    <mergeCell ref="A27:C27"/>
    <mergeCell ref="A28:D28"/>
    <mergeCell ref="F28:G28"/>
    <mergeCell ref="A29:C29"/>
    <mergeCell ref="A31:C31"/>
    <mergeCell ref="A32:C32"/>
  </mergeCells>
  <pageMargins left="0.511811024" right="0.511811024" top="0.78740157499999996" bottom="0.78740157499999996" header="0.31496062000000002" footer="0.31496062000000002"/>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8</vt:i4>
      </vt:variant>
    </vt:vector>
  </HeadingPairs>
  <TitlesOfParts>
    <vt:vector size="13" baseType="lpstr">
      <vt:lpstr>CUSTO UNITÁRIO DAS LOJAS LOCAIS</vt:lpstr>
      <vt:lpstr>POÇO ARTESIANO; RESERVATÓRIO </vt:lpstr>
      <vt:lpstr>CUSTO UNITÁRIO</vt:lpstr>
      <vt:lpstr>CRON. FISICO POÇO E RESERVATÓRI</vt:lpstr>
      <vt:lpstr>BDI</vt:lpstr>
      <vt:lpstr>'CRON. FISICO POÇO E RESERVATÓRI'!Area_de_impressao</vt:lpstr>
      <vt:lpstr>'CUSTO UNITÁRIO'!Area_de_impressao</vt:lpstr>
      <vt:lpstr>'CUSTO UNITÁRIO DAS LOJAS LOCAIS'!Area_de_impressao</vt:lpstr>
      <vt:lpstr>'POÇO ARTESIANO; RESERVATÓRIO '!Area_de_impressao</vt:lpstr>
      <vt:lpstr>'CRON. FISICO POÇO E RESERVATÓRI'!Titulos_de_impressao</vt:lpstr>
      <vt:lpstr>'CUSTO UNITÁRIO'!Titulos_de_impressao</vt:lpstr>
      <vt:lpstr>'CUSTO UNITÁRIO DAS LOJAS LOCAIS'!Titulos_de_impressao</vt:lpstr>
      <vt:lpstr>'POÇO ARTESIANO; RESERVATÓRIO '!Titulos_de_impressao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Usuário do Windows</cp:lastModifiedBy>
  <cp:lastPrinted>2020-05-22T20:33:34Z</cp:lastPrinted>
  <dcterms:created xsi:type="dcterms:W3CDTF">2017-10-22T14:05:37Z</dcterms:created>
  <dcterms:modified xsi:type="dcterms:W3CDTF">2020-06-01T16:54:26Z</dcterms:modified>
</cp:coreProperties>
</file>