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Dicom080\Documents\EDITAIS PP - 2020\TOMADA DE PREÇO 2020\EDITAL 006-2020-TP-PERFURAÇÃO DE POÇOS SEMI ARTESIANO\GEO OBRAS - TP 006-2020\LOTE VIII - COMUNIDADE VILA NOVA\"/>
    </mc:Choice>
  </mc:AlternateContent>
  <bookViews>
    <workbookView xWindow="240" yWindow="570" windowWidth="20115" windowHeight="7575" firstSheet="1" activeTab="1"/>
  </bookViews>
  <sheets>
    <sheet name="COTAÇÃO DE CUSTO DAS LOJAS" sheetId="9" r:id="rId1"/>
    <sheet name="POÇO ARTESIANO; RESERVATÓRIO " sheetId="1" r:id="rId2"/>
    <sheet name="CUSTO UNITÁRIO" sheetId="10" r:id="rId3"/>
    <sheet name="CRON. FISICO POÇO E RESERVATÓRI" sheetId="8" r:id="rId4"/>
    <sheet name="BDI" sheetId="11" r:id="rId5"/>
    <sheet name="Plan1" sheetId="12" r:id="rId6"/>
  </sheets>
  <definedNames>
    <definedName name="_xlnm.Print_Area" localSheetId="4">BDI!$A$1:$G$44</definedName>
    <definedName name="_xlnm.Print_Area" localSheetId="0">'COTAÇÃO DE CUSTO DAS LOJAS'!$A$1:$I$56</definedName>
    <definedName name="_xlnm.Print_Area" localSheetId="3">'CRON. FISICO POÇO E RESERVATÓRI'!$A$1:$I$96</definedName>
    <definedName name="_xlnm.Print_Area" localSheetId="2">'CUSTO UNITÁRIO'!$A$1:$G$199</definedName>
    <definedName name="_xlnm.Print_Area" localSheetId="1">'POÇO ARTESIANO; RESERVATÓRIO '!$A$1:$J$79</definedName>
    <definedName name="_xlnm.Print_Titles" localSheetId="3">'CRON. FISICO POÇO E RESERVATÓRI'!$1:$9</definedName>
    <definedName name="_xlnm.Print_Titles" localSheetId="2">'CUSTO UNITÁRIO'!$1:$9</definedName>
    <definedName name="_xlnm.Print_Titles" localSheetId="1">'POÇO ARTESIANO; RESERVATÓRIO '!$1:$11</definedName>
  </definedNames>
  <calcPr calcId="152511"/>
</workbook>
</file>

<file path=xl/calcChain.xml><?xml version="1.0" encoding="utf-8"?>
<calcChain xmlns="http://schemas.openxmlformats.org/spreadsheetml/2006/main">
  <c r="G134" i="10" l="1"/>
  <c r="G133" i="10"/>
  <c r="G132" i="10"/>
  <c r="G32" i="10" l="1"/>
  <c r="G72" i="10"/>
  <c r="G73" i="10"/>
  <c r="H10" i="9" l="1"/>
  <c r="J10" i="9" s="1"/>
  <c r="H25" i="1" s="1"/>
  <c r="H16" i="9"/>
  <c r="J16" i="9" s="1"/>
  <c r="G165" i="10"/>
  <c r="G160" i="10"/>
  <c r="G161" i="10"/>
  <c r="G159" i="10"/>
  <c r="G154" i="10"/>
  <c r="G155" i="10"/>
  <c r="G153" i="10"/>
  <c r="G147" i="10"/>
  <c r="G148" i="10"/>
  <c r="G146" i="10"/>
  <c r="G140" i="10"/>
  <c r="G141" i="10"/>
  <c r="G142" i="10"/>
  <c r="G139" i="10"/>
  <c r="G128" i="10"/>
  <c r="G127" i="10"/>
  <c r="G123" i="10"/>
  <c r="G122" i="10"/>
  <c r="G116" i="10"/>
  <c r="G117" i="10"/>
  <c r="G118" i="10"/>
  <c r="G115" i="10"/>
  <c r="G109" i="10"/>
  <c r="G110" i="10"/>
  <c r="G111" i="10"/>
  <c r="G108" i="10"/>
  <c r="G102" i="10"/>
  <c r="G103" i="10"/>
  <c r="G104" i="10"/>
  <c r="G101" i="10"/>
  <c r="G94" i="10"/>
  <c r="G95" i="10"/>
  <c r="G96" i="10"/>
  <c r="G97" i="10"/>
  <c r="G93" i="10"/>
  <c r="G87" i="10"/>
  <c r="G88" i="10"/>
  <c r="G86" i="10"/>
  <c r="G79" i="10"/>
  <c r="G80" i="10"/>
  <c r="G81" i="10"/>
  <c r="G82" i="10"/>
  <c r="G78" i="10"/>
  <c r="G71" i="10"/>
  <c r="G64" i="10"/>
  <c r="G65" i="10"/>
  <c r="G66" i="10"/>
  <c r="G67" i="10"/>
  <c r="G63" i="10"/>
  <c r="G58" i="10"/>
  <c r="G59" i="10"/>
  <c r="G57" i="10"/>
  <c r="G50" i="10"/>
  <c r="G51" i="10"/>
  <c r="G52" i="10"/>
  <c r="G53" i="10"/>
  <c r="G49" i="10"/>
  <c r="G45" i="10"/>
  <c r="G46" i="10" s="1"/>
  <c r="H17" i="1" s="1"/>
  <c r="G34" i="10"/>
  <c r="G35" i="10"/>
  <c r="G36" i="10"/>
  <c r="G37" i="10"/>
  <c r="G38" i="10"/>
  <c r="G40" i="10"/>
  <c r="G33" i="10"/>
  <c r="G19" i="10"/>
  <c r="G20" i="10"/>
  <c r="G21" i="10"/>
  <c r="G22" i="10"/>
  <c r="G23" i="10"/>
  <c r="G24" i="10"/>
  <c r="G25" i="10"/>
  <c r="G26" i="10"/>
  <c r="G27" i="10"/>
  <c r="G28" i="10"/>
  <c r="G18" i="10"/>
  <c r="G13" i="10"/>
  <c r="G14" i="10"/>
  <c r="G12" i="10"/>
  <c r="G166" i="10" l="1"/>
  <c r="G167" i="10" s="1"/>
  <c r="H49" i="1" s="1"/>
  <c r="G89" i="10"/>
  <c r="G90" i="10" s="1"/>
  <c r="H33" i="1" s="1"/>
  <c r="G149" i="10"/>
  <c r="G150" i="10" s="1"/>
  <c r="G135" i="10"/>
  <c r="G136" i="10" s="1"/>
  <c r="G41" i="10"/>
  <c r="G42" i="10" s="1"/>
  <c r="H16" i="1" s="1"/>
  <c r="G74" i="10"/>
  <c r="G75" i="10" s="1"/>
  <c r="H31" i="1" s="1"/>
  <c r="G129" i="10"/>
  <c r="H42" i="1" s="1"/>
  <c r="G124" i="10"/>
  <c r="H40" i="1" s="1"/>
  <c r="G119" i="10"/>
  <c r="H37" i="1" s="1"/>
  <c r="G60" i="10"/>
  <c r="H21" i="1" s="1"/>
  <c r="G68" i="10"/>
  <c r="H23" i="1" s="1"/>
  <c r="G98" i="10"/>
  <c r="H34" i="1" s="1"/>
  <c r="G105" i="10"/>
  <c r="H35" i="1" s="1"/>
  <c r="G112" i="10"/>
  <c r="H36" i="1" s="1"/>
  <c r="G162" i="10"/>
  <c r="H47" i="1" s="1"/>
  <c r="H43" i="1"/>
  <c r="G143" i="10"/>
  <c r="H44" i="1" s="1"/>
  <c r="H45" i="1"/>
  <c r="G15" i="10"/>
  <c r="H14" i="1" s="1"/>
  <c r="G54" i="10"/>
  <c r="H19" i="1" s="1"/>
  <c r="G156" i="10"/>
  <c r="H46" i="1" s="1"/>
  <c r="G83" i="10"/>
  <c r="H32" i="1" s="1"/>
  <c r="G29" i="10"/>
  <c r="H15" i="1" s="1"/>
  <c r="H30" i="1"/>
  <c r="H12" i="9"/>
  <c r="H14" i="9"/>
  <c r="H18" i="9"/>
  <c r="H20" i="9"/>
  <c r="H22" i="9"/>
  <c r="J20" i="9" l="1"/>
  <c r="H26" i="1" s="1"/>
  <c r="J18" i="9"/>
  <c r="H29" i="1" s="1"/>
  <c r="J14" i="9"/>
  <c r="H28" i="1" s="1"/>
  <c r="J22" i="9"/>
  <c r="H39" i="1" s="1"/>
  <c r="J12" i="9"/>
  <c r="H27" i="1" s="1"/>
  <c r="A7" i="8"/>
  <c r="E49" i="1"/>
  <c r="F49" i="1" s="1"/>
  <c r="E15" i="1"/>
  <c r="F15" i="1" s="1"/>
  <c r="A54" i="8" l="1"/>
  <c r="D54" i="8"/>
  <c r="C54" i="8"/>
  <c r="B54" i="8"/>
  <c r="E37" i="1"/>
  <c r="F37" i="1" s="1"/>
  <c r="E54" i="8" l="1"/>
  <c r="F55" i="8" s="1"/>
  <c r="H55" i="8" l="1"/>
  <c r="G55" i="8"/>
  <c r="A52" i="8"/>
  <c r="D75" i="8"/>
  <c r="C75" i="8"/>
  <c r="D72" i="8"/>
  <c r="C72" i="8"/>
  <c r="D70" i="8"/>
  <c r="C70" i="8"/>
  <c r="D68" i="8"/>
  <c r="C68" i="8"/>
  <c r="D66" i="8"/>
  <c r="C66" i="8"/>
  <c r="D64" i="8"/>
  <c r="C64" i="8"/>
  <c r="D62" i="8"/>
  <c r="C62" i="8"/>
  <c r="D59" i="8"/>
  <c r="C59" i="8"/>
  <c r="D57" i="8"/>
  <c r="C57" i="8"/>
  <c r="D52" i="8"/>
  <c r="D50" i="8"/>
  <c r="D48" i="8"/>
  <c r="D46" i="8"/>
  <c r="D44" i="8"/>
  <c r="D42" i="8"/>
  <c r="D40" i="8"/>
  <c r="D38" i="8"/>
  <c r="D36" i="8"/>
  <c r="D34" i="8"/>
  <c r="D32" i="8"/>
  <c r="D30" i="8"/>
  <c r="C52" i="8"/>
  <c r="C50" i="8"/>
  <c r="C48" i="8"/>
  <c r="C46" i="8"/>
  <c r="C44" i="8"/>
  <c r="C42" i="8"/>
  <c r="C40" i="8"/>
  <c r="C38" i="8"/>
  <c r="C36" i="8"/>
  <c r="C34" i="8"/>
  <c r="C32" i="8"/>
  <c r="C30" i="8"/>
  <c r="D27" i="8"/>
  <c r="C27" i="8"/>
  <c r="D24" i="8"/>
  <c r="C24" i="8"/>
  <c r="D21" i="8"/>
  <c r="C21" i="8"/>
  <c r="D18" i="8"/>
  <c r="C18" i="8"/>
  <c r="D16" i="8"/>
  <c r="C16" i="8"/>
  <c r="D14" i="8"/>
  <c r="C14" i="8"/>
  <c r="D12" i="8"/>
  <c r="C12" i="8"/>
  <c r="B75" i="8"/>
  <c r="A75" i="8"/>
  <c r="B74" i="8"/>
  <c r="A74" i="8"/>
  <c r="B72" i="8"/>
  <c r="B70" i="8"/>
  <c r="B68" i="8"/>
  <c r="B66" i="8"/>
  <c r="B64" i="8"/>
  <c r="B62" i="8"/>
  <c r="A72" i="8"/>
  <c r="A70" i="8"/>
  <c r="A68" i="8"/>
  <c r="A66" i="8"/>
  <c r="A64" i="8"/>
  <c r="A62" i="8"/>
  <c r="B61" i="8"/>
  <c r="A61" i="8"/>
  <c r="A59" i="8"/>
  <c r="A57" i="8"/>
  <c r="B59" i="8"/>
  <c r="B57" i="8"/>
  <c r="I55" i="8" l="1"/>
  <c r="B56" i="8"/>
  <c r="A56" i="8"/>
  <c r="A50" i="8"/>
  <c r="A48" i="8"/>
  <c r="A46" i="8"/>
  <c r="A44" i="8"/>
  <c r="A42" i="8"/>
  <c r="A40" i="8"/>
  <c r="A38" i="8"/>
  <c r="A36" i="8"/>
  <c r="A34" i="8"/>
  <c r="A32" i="8"/>
  <c r="A30" i="8"/>
  <c r="A29" i="8"/>
  <c r="A27" i="8"/>
  <c r="A26" i="8"/>
  <c r="A24" i="8"/>
  <c r="A23" i="8"/>
  <c r="A21" i="8"/>
  <c r="A20" i="8"/>
  <c r="A18" i="8"/>
  <c r="A16" i="8"/>
  <c r="A14" i="8"/>
  <c r="A12" i="8"/>
  <c r="A11" i="8"/>
  <c r="A10" i="8"/>
  <c r="B10" i="8"/>
  <c r="B52" i="8"/>
  <c r="B50" i="8"/>
  <c r="B48" i="8"/>
  <c r="B46" i="8"/>
  <c r="B44" i="8"/>
  <c r="B42" i="8"/>
  <c r="B40" i="8"/>
  <c r="B38" i="8"/>
  <c r="B36" i="8"/>
  <c r="B34" i="8"/>
  <c r="B32" i="8"/>
  <c r="B30" i="8"/>
  <c r="B29" i="8" l="1"/>
  <c r="B27" i="8"/>
  <c r="B26" i="8"/>
  <c r="B24" i="8"/>
  <c r="B23" i="8"/>
  <c r="B21" i="8"/>
  <c r="B20" i="8"/>
  <c r="B11" i="8"/>
  <c r="B18" i="8"/>
  <c r="B16" i="8"/>
  <c r="B12" i="8"/>
  <c r="B14" i="8"/>
  <c r="E45" i="1" l="1"/>
  <c r="E44" i="1"/>
  <c r="E36" i="1"/>
  <c r="E35" i="1"/>
  <c r="E34" i="1"/>
  <c r="E33" i="1"/>
  <c r="E32" i="1"/>
  <c r="E31" i="1"/>
  <c r="E30" i="1"/>
  <c r="E29" i="1"/>
  <c r="E28" i="1"/>
  <c r="E27" i="1"/>
  <c r="E26" i="1"/>
  <c r="E25" i="1"/>
  <c r="F28" i="1" l="1"/>
  <c r="E36" i="8"/>
  <c r="F37" i="8" s="1"/>
  <c r="F29" i="1"/>
  <c r="E38" i="8"/>
  <c r="F39" i="8" s="1"/>
  <c r="F26" i="1"/>
  <c r="E32" i="8"/>
  <c r="F33" i="8" s="1"/>
  <c r="F30" i="1"/>
  <c r="E40" i="8"/>
  <c r="F41" i="8" s="1"/>
  <c r="F33" i="1"/>
  <c r="E46" i="8"/>
  <c r="F47" i="8" s="1"/>
  <c r="F44" i="1"/>
  <c r="E66" i="8"/>
  <c r="F67" i="8" s="1"/>
  <c r="F35" i="1"/>
  <c r="E50" i="8"/>
  <c r="F51" i="8" s="1"/>
  <c r="F25" i="1"/>
  <c r="E30" i="8"/>
  <c r="F31" i="8" s="1"/>
  <c r="F32" i="1"/>
  <c r="E44" i="8"/>
  <c r="F45" i="8" s="1"/>
  <c r="F36" i="1"/>
  <c r="E52" i="8"/>
  <c r="F53" i="8" s="1"/>
  <c r="F27" i="1"/>
  <c r="E34" i="8"/>
  <c r="F35" i="8" s="1"/>
  <c r="F31" i="1"/>
  <c r="E42" i="8"/>
  <c r="F43" i="8" s="1"/>
  <c r="F34" i="1"/>
  <c r="E48" i="8"/>
  <c r="F49" i="8" s="1"/>
  <c r="F45" i="1"/>
  <c r="E68" i="8"/>
  <c r="F69" i="8" s="1"/>
  <c r="E47" i="1"/>
  <c r="E46" i="1"/>
  <c r="E43" i="1"/>
  <c r="E42" i="1"/>
  <c r="E40" i="1"/>
  <c r="E39" i="1"/>
  <c r="E23" i="1"/>
  <c r="E21" i="1"/>
  <c r="E19" i="1"/>
  <c r="E17" i="1"/>
  <c r="E16" i="1"/>
  <c r="E14" i="1"/>
  <c r="F24" i="1" l="1"/>
  <c r="H47" i="8"/>
  <c r="H33" i="8"/>
  <c r="G43" i="8"/>
  <c r="H53" i="8"/>
  <c r="G31" i="8"/>
  <c r="G41" i="8"/>
  <c r="H39" i="8"/>
  <c r="G37" i="8"/>
  <c r="H49" i="8"/>
  <c r="H35" i="8"/>
  <c r="H45" i="8"/>
  <c r="H51" i="8"/>
  <c r="H43" i="8"/>
  <c r="H31" i="8"/>
  <c r="G51" i="8"/>
  <c r="G47" i="8"/>
  <c r="G53" i="8"/>
  <c r="G33" i="8"/>
  <c r="F17" i="1"/>
  <c r="E18" i="8"/>
  <c r="F19" i="8" s="1"/>
  <c r="F43" i="1"/>
  <c r="E64" i="8"/>
  <c r="F65" i="8" s="1"/>
  <c r="E75" i="8"/>
  <c r="F76" i="8" s="1"/>
  <c r="H76" i="8" s="1"/>
  <c r="I76" i="8" s="1"/>
  <c r="F14" i="1"/>
  <c r="E12" i="8"/>
  <c r="F13" i="8" s="1"/>
  <c r="F19" i="1"/>
  <c r="F18" i="1" s="1"/>
  <c r="E21" i="8"/>
  <c r="F22" i="8" s="1"/>
  <c r="F39" i="1"/>
  <c r="E57" i="8"/>
  <c r="F58" i="8" s="1"/>
  <c r="F46" i="1"/>
  <c r="E70" i="8"/>
  <c r="F71" i="8" s="1"/>
  <c r="G39" i="8"/>
  <c r="G35" i="8"/>
  <c r="G45" i="8"/>
  <c r="H41" i="8"/>
  <c r="G49" i="8"/>
  <c r="H37" i="8"/>
  <c r="E14" i="8"/>
  <c r="F15" i="8" s="1"/>
  <c r="F21" i="1"/>
  <c r="F20" i="1" s="1"/>
  <c r="E24" i="8"/>
  <c r="F25" i="8" s="1"/>
  <c r="F40" i="1"/>
  <c r="E59" i="8"/>
  <c r="F60" i="8" s="1"/>
  <c r="F47" i="1"/>
  <c r="E72" i="8"/>
  <c r="F73" i="8" s="1"/>
  <c r="G69" i="8"/>
  <c r="H69" i="8"/>
  <c r="F16" i="1"/>
  <c r="E16" i="8"/>
  <c r="F17" i="8" s="1"/>
  <c r="F23" i="1"/>
  <c r="F22" i="1" s="1"/>
  <c r="E27" i="8"/>
  <c r="F28" i="8" s="1"/>
  <c r="F42" i="1"/>
  <c r="E62" i="8"/>
  <c r="F63" i="8" s="1"/>
  <c r="H67" i="8"/>
  <c r="G67" i="8"/>
  <c r="F77" i="8" l="1"/>
  <c r="I43" i="8"/>
  <c r="I51" i="8"/>
  <c r="I47" i="8"/>
  <c r="I39" i="8"/>
  <c r="I35" i="8"/>
  <c r="I41" i="8"/>
  <c r="G17" i="8"/>
  <c r="I17" i="8" s="1"/>
  <c r="G15" i="8"/>
  <c r="I15" i="8" s="1"/>
  <c r="I33" i="8"/>
  <c r="I45" i="8"/>
  <c r="I53" i="8"/>
  <c r="G28" i="8"/>
  <c r="I28" i="8" s="1"/>
  <c r="G25" i="8"/>
  <c r="I25" i="8" s="1"/>
  <c r="I37" i="8"/>
  <c r="G22" i="8"/>
  <c r="I22" i="8" s="1"/>
  <c r="G19" i="8"/>
  <c r="I19" i="8" s="1"/>
  <c r="I31" i="8"/>
  <c r="F41" i="1"/>
  <c r="I49" i="8"/>
  <c r="F38" i="1"/>
  <c r="I69" i="8"/>
  <c r="I67" i="8"/>
  <c r="F13" i="1"/>
  <c r="H73" i="8"/>
  <c r="G73" i="8"/>
  <c r="H63" i="8"/>
  <c r="G63" i="8"/>
  <c r="G60" i="8"/>
  <c r="H60" i="8"/>
  <c r="G58" i="8"/>
  <c r="H58" i="8"/>
  <c r="G13" i="8"/>
  <c r="F48" i="1"/>
  <c r="H71" i="8"/>
  <c r="G71" i="8"/>
  <c r="H65" i="8"/>
  <c r="G65" i="8"/>
  <c r="H77" i="8" l="1"/>
  <c r="G77" i="8"/>
  <c r="G78" i="8" s="1"/>
  <c r="F12" i="1"/>
  <c r="F51" i="1"/>
  <c r="I65" i="8"/>
  <c r="I71" i="8"/>
  <c r="I73" i="8"/>
  <c r="I58" i="8"/>
  <c r="I13" i="8"/>
  <c r="I60" i="8"/>
  <c r="I63" i="8"/>
  <c r="I77" i="8" l="1"/>
  <c r="H78" i="8"/>
  <c r="H9" i="1"/>
  <c r="H79" i="8"/>
  <c r="E51" i="1"/>
  <c r="G79" i="8"/>
  <c r="G80" i="8" s="1"/>
  <c r="J46" i="1" l="1"/>
  <c r="J37" i="1"/>
  <c r="J24" i="1"/>
  <c r="J39" i="1"/>
  <c r="J36" i="1"/>
  <c r="J31" i="1"/>
  <c r="J34" i="1"/>
  <c r="J30" i="1"/>
  <c r="J25" i="1"/>
  <c r="J27" i="1"/>
  <c r="J29" i="1"/>
  <c r="J33" i="1"/>
  <c r="J26" i="1"/>
  <c r="J32" i="1"/>
  <c r="J28" i="1"/>
  <c r="J35" i="1"/>
  <c r="J21" i="1"/>
  <c r="J43" i="1"/>
  <c r="J13" i="1"/>
  <c r="J16" i="1"/>
  <c r="J42" i="1"/>
  <c r="J19" i="1"/>
  <c r="J47" i="1"/>
  <c r="J20" i="1"/>
  <c r="J44" i="1"/>
  <c r="J17" i="1"/>
  <c r="J18" i="1"/>
  <c r="J14" i="1"/>
  <c r="J38" i="1"/>
  <c r="J15" i="1"/>
  <c r="J51" i="1"/>
  <c r="J49" i="1"/>
  <c r="J22" i="1"/>
  <c r="J41" i="1"/>
  <c r="J45" i="1"/>
  <c r="J40" i="1"/>
  <c r="J23" i="1"/>
  <c r="J48" i="1"/>
  <c r="H80" i="8"/>
</calcChain>
</file>

<file path=xl/sharedStrings.xml><?xml version="1.0" encoding="utf-8"?>
<sst xmlns="http://schemas.openxmlformats.org/spreadsheetml/2006/main" count="861" uniqueCount="391">
  <si>
    <r>
      <rPr>
        <b/>
        <sz val="11"/>
        <color indexed="8"/>
        <rFont val="Calibri"/>
        <family val="2"/>
        <scheme val="minor"/>
      </rPr>
      <t>CONCORRÊNCIA:</t>
    </r>
    <r>
      <rPr>
        <sz val="11"/>
        <color indexed="8"/>
        <rFont val="Calibri"/>
        <family val="2"/>
        <scheme val="minor"/>
      </rPr>
      <t xml:space="preserve"> </t>
    </r>
  </si>
  <si>
    <t>CONTRATO:</t>
  </si>
  <si>
    <t>DATA DA VISTORIA:</t>
  </si>
  <si>
    <t>ITEM</t>
  </si>
  <si>
    <t>DISCRIMINAÇÃO DOS SERVIÇOS</t>
  </si>
  <si>
    <t>UNID</t>
  </si>
  <si>
    <t>QUANT</t>
  </si>
  <si>
    <t>PREÇO</t>
  </si>
  <si>
    <t>B.D.I (%)</t>
  </si>
  <si>
    <t>CURVA DO ABC(%)</t>
  </si>
  <si>
    <t>TOTAL</t>
  </si>
  <si>
    <t>Ref.Código</t>
  </si>
  <si>
    <t>1.0</t>
  </si>
  <si>
    <t xml:space="preserve">PERFURAÇÃO DO POÇO - 80 m </t>
  </si>
  <si>
    <t>TOTAL PARCIAL</t>
  </si>
  <si>
    <t>1.1</t>
  </si>
  <si>
    <t>1.1.1</t>
  </si>
  <si>
    <t>MOBILIZACAO E INSTALACAO DE 01 EQUIPAMENTO DE SONDAGEM, DISTANCIA DE 10KM ATE 20KM.</t>
  </si>
  <si>
    <t>und.</t>
  </si>
  <si>
    <t>1.1.2</t>
  </si>
  <si>
    <t>m²</t>
  </si>
  <si>
    <t>1.1.3</t>
  </si>
  <si>
    <t>Placa da obra em chapa galvanizada. 2,00x1,20m.</t>
  </si>
  <si>
    <t>1.2</t>
  </si>
  <si>
    <t>PERFURAÇÃO EM SOLO E ROCHAS SEDIMENTARES</t>
  </si>
  <si>
    <t>1.2.1</t>
  </si>
  <si>
    <t>Perfuração de poço com perfuratriz (com diâmetro DN 10 ")</t>
  </si>
  <si>
    <t>m</t>
  </si>
  <si>
    <t>1.3</t>
  </si>
  <si>
    <t>1.3.1</t>
  </si>
  <si>
    <t>Perfuração de poço com perfuratriz à percussão (com diâmetro DN 8")</t>
  </si>
  <si>
    <t>1.4</t>
  </si>
  <si>
    <t>1.4.1</t>
  </si>
  <si>
    <t>1.5</t>
  </si>
  <si>
    <t>FORNECIMENTO E INSTALAÇÃO TUBO DE RECALQUE</t>
  </si>
  <si>
    <t>1.5.1</t>
  </si>
  <si>
    <t>1.5.2</t>
  </si>
  <si>
    <t>1.5.3</t>
  </si>
  <si>
    <t>1.5.4</t>
  </si>
  <si>
    <t>1.5.5</t>
  </si>
  <si>
    <t>1.5.6</t>
  </si>
  <si>
    <t>1.5.7</t>
  </si>
  <si>
    <t>1.5.8</t>
  </si>
  <si>
    <t>1.5.9</t>
  </si>
  <si>
    <t>1.5.10</t>
  </si>
  <si>
    <t>1.5.11</t>
  </si>
  <si>
    <t>1.5.12</t>
  </si>
  <si>
    <t>1.5.13</t>
  </si>
  <si>
    <t>1.6</t>
  </si>
  <si>
    <t>1.6.1</t>
  </si>
  <si>
    <t>1.6.2</t>
  </si>
  <si>
    <t>m³</t>
  </si>
  <si>
    <t>1.7</t>
  </si>
  <si>
    <t>1.7.1</t>
  </si>
  <si>
    <t>unid.</t>
  </si>
  <si>
    <t>1.7.2</t>
  </si>
  <si>
    <t>1.7.3</t>
  </si>
  <si>
    <t>1.7.4</t>
  </si>
  <si>
    <t>1.7.5</t>
  </si>
  <si>
    <t>1.7.6</t>
  </si>
  <si>
    <t>DIVERSOS:</t>
  </si>
  <si>
    <t>CUSTO TOTAL</t>
  </si>
  <si>
    <t>M²</t>
  </si>
  <si>
    <t>ELETRODUTO RÍGIDO ROSCÁVEL, PVC, DN 50 MM (1 1/2") - FORNECIMENTO E INSTALAÇÃO. AF_12/2015.</t>
  </si>
  <si>
    <t xml:space="preserve">    SINAPI    93008</t>
  </si>
  <si>
    <t>POSTE ACO CONICO CONTINUO CURVO SIMPLES SEM BASE C/JANELA 9M (INSPECAO) - FORNECIMENTO E INSTALACAO.</t>
  </si>
  <si>
    <t>Cabo multiplex 3 x 10mm²</t>
  </si>
  <si>
    <t>MOTOBOMBA LEÃO 5CV 4R8PB-18 350/38</t>
  </si>
  <si>
    <t>SEDOP     170938</t>
  </si>
  <si>
    <t>TUBO GEO. 150x4mt,  Ø6" LUPERPLAS.</t>
  </si>
  <si>
    <t>TUBO ROSCAVEL 1.1/2 LUPERPLAS</t>
  </si>
  <si>
    <t>CORDA BRANCA TRANÇADA 12MM</t>
  </si>
  <si>
    <t>FITA AUTO FUSÃO 10M</t>
  </si>
  <si>
    <t>FITA VEDA ROSCA 18X50mts</t>
  </si>
  <si>
    <t>SEDOP       171044</t>
  </si>
  <si>
    <t>SINAPI          92894</t>
  </si>
  <si>
    <t>SEDOP       171263</t>
  </si>
  <si>
    <t>SINAPI    92373</t>
  </si>
  <si>
    <t>VÁLVULA DE RETENÇÃO HORIZONTAL Ø 40MM (1.1/2") - FORNECIMENTO E INSTALAÇÃO.</t>
  </si>
  <si>
    <t>REGISTRO DE GAVETA BRUTO, LATÃO, ROSCÁVEL, 1 1/2, INSTALADO EM RESERVAÇÃO DE ÁGUA DE EDIFICAÇÃO QUE POSSUA RESERVATÓRIO DE FIBRA/   FIBROCIMENTO FORNECIMENTO E INSTALAÇÃO. AF_06/2016.</t>
  </si>
  <si>
    <t>SINAPI    94497</t>
  </si>
  <si>
    <t>DISJUNTOR BIPOLAR TIPO DIN, CORRENTE NOMINAL DE 20A - FORNECIMENTO E INSTALAÇÃO. AF_04/2016</t>
  </si>
  <si>
    <t>SINAPI    93662</t>
  </si>
  <si>
    <t>Centro de distribuição p/ 06 disjuntores (s/ barramento).</t>
  </si>
  <si>
    <t>SEDOP       170884</t>
  </si>
  <si>
    <t>FILTRO GEO STANDER 150X4MT - LUPERI</t>
  </si>
  <si>
    <t>SINAPI    6514</t>
  </si>
  <si>
    <t>1.1.4</t>
  </si>
  <si>
    <t>UNITÁRIO    SEM  BDI</t>
  </si>
  <si>
    <t>UNITÁRIO    COM BDI</t>
  </si>
  <si>
    <t>SINAPI    74163/001</t>
  </si>
  <si>
    <t>SEDOP     010004</t>
  </si>
  <si>
    <t>SINAPI    72872</t>
  </si>
  <si>
    <t>SINAPI    73769/001</t>
  </si>
  <si>
    <t>*COTAÇÃO LOCAL</t>
  </si>
  <si>
    <t>CRONOGRAMA FÍSICO - FINACEIRO DE CUSTO</t>
  </si>
  <si>
    <t>CRONOGRAMA FISICO FINANCEIRO</t>
  </si>
  <si>
    <t>DISCRIMINAÇÃO</t>
  </si>
  <si>
    <t>UNIDADE</t>
  </si>
  <si>
    <t>QUANTIDADE</t>
  </si>
  <si>
    <t>VALÔR UNITÁRIO</t>
  </si>
  <si>
    <t>30 DIAS</t>
  </si>
  <si>
    <t>60 DIAS</t>
  </si>
  <si>
    <t>-</t>
  </si>
  <si>
    <t>TOTAL SIMPLES R$</t>
  </si>
  <si>
    <t>TOTAL ACUMULADO R$</t>
  </si>
  <si>
    <t>Percentual Simples %</t>
  </si>
  <si>
    <t>Percentual Acumulado %</t>
  </si>
  <si>
    <t>Perfuração de poço com perfuratriz à percussão (com diâmetro DN10")</t>
  </si>
  <si>
    <t>FORNECIMENTO E INSTALAÇÃO ELÉTRICAS DA BOMBA:</t>
  </si>
  <si>
    <t>FORNECIMENTO E INSTALAÇÃO DE FILTROS:</t>
  </si>
  <si>
    <t>ALARGAMENTO DO FURO:</t>
  </si>
  <si>
    <t>PERFURAÇÃO EM ROCHA:</t>
  </si>
  <si>
    <t>SERVIÇOS PRELIMINARES:</t>
  </si>
  <si>
    <t>ASSENTAMENTO DE TAMPAO DE FERRO FUNDIDO 600 MM - Tampa para poço Artesiano com furo Central de 1 1/2"</t>
  </si>
  <si>
    <t>SINAPI    73607</t>
  </si>
  <si>
    <t>PERFURAÇÃO DE 80 METROS LINEARES EM POÇO ARTESIANO COM DIÂMETRO DE 6"</t>
  </si>
  <si>
    <t>Item</t>
  </si>
  <si>
    <t>Descrição</t>
  </si>
  <si>
    <t>Unid.</t>
  </si>
  <si>
    <t>Quant.</t>
  </si>
  <si>
    <t>Valor Unitário      da Média Proporcional         sem BDI</t>
  </si>
  <si>
    <t>CÓDIGO DE REFERÊNCIA</t>
  </si>
  <si>
    <t>Código</t>
  </si>
  <si>
    <t>Valor     Unitário        sem BDI</t>
  </si>
  <si>
    <t>Valor     Unitário         sem BDI</t>
  </si>
  <si>
    <t>VARA</t>
  </si>
  <si>
    <t>METRO</t>
  </si>
  <si>
    <t>CONTRATO p/ 02 MÊSES</t>
  </si>
  <si>
    <t>COTAÇÃO DE CUSTO UNITÁRIO DAS LOJAS DE MATERIAL DE CONSTRUÇÃO LOCAL</t>
  </si>
  <si>
    <t>TUBO GEO. 150x4mt,  Ø6".</t>
  </si>
  <si>
    <t>TUBO ROSCAVEL 1.1/2.</t>
  </si>
  <si>
    <t>Luva F°G° de 1 1/2" (IE)</t>
  </si>
  <si>
    <t>Curva 90° F°G° 1 1/2" (IE)</t>
  </si>
  <si>
    <t>FILTRO GEO STANDER 150X4MT</t>
  </si>
  <si>
    <t>FORNECIMENTO E LANCAMENTO DE BRITA.</t>
  </si>
  <si>
    <t xml:space="preserve">VALOR DA OBRA:                   </t>
  </si>
  <si>
    <t>LOCACAO CONVENCIONAL DE OBRA, UTILIZANDO GABARITO DE TÁBUAS CORRIDAS PONTALETADAS A CADA 2,00M - 2 UTILIZAÇÕES.</t>
  </si>
  <si>
    <t>SINAPI    99059</t>
  </si>
  <si>
    <t>HASTE DE ATERRAMENTO 5/8 PARA SPDA - FORNECIMENTO E INSTALAÇÃO.</t>
  </si>
  <si>
    <t>SINAPI    96985</t>
  </si>
  <si>
    <t>Limpeza geral e entrega da obra</t>
  </si>
  <si>
    <t>SEDOP 270220</t>
  </si>
  <si>
    <r>
      <rPr>
        <b/>
        <sz val="11"/>
        <color indexed="8"/>
        <rFont val="Courier New"/>
        <family val="3"/>
      </rPr>
      <t>LOCAL DA OBRA:</t>
    </r>
    <r>
      <rPr>
        <sz val="11"/>
        <color indexed="8"/>
        <rFont val="Courier New"/>
        <family val="3"/>
      </rPr>
      <t xml:space="preserve"> </t>
    </r>
  </si>
  <si>
    <t>1.1.1. 72872 - MOBILIZACAO E INSTALACAO DE 01 EQUIPAMENTO DE SONDAGEM, DISTANCIA DE 10KM ATE 20KM - UND</t>
  </si>
  <si>
    <t>MATERIAL</t>
  </si>
  <si>
    <t xml:space="preserve">FONTE </t>
  </si>
  <si>
    <t>COEFICENTE</t>
  </si>
  <si>
    <t>PREÇO UNITÁRIO</t>
  </si>
  <si>
    <t>CAMINHÃO TOCO, PBT 16.000 KG, CARGA ÚTIL MÁX. 10.685 KG, DIST. ENTRE EIXOS 4,8 M, POTÊNCIA 189 CV, INCLUSIVE CARROCERIA FIXA ABERTA DE MADEIRA P/ TRANSPORTE GERAL DE CARGA SECA, DIMEN. APROX. 2,5 X 7,00 X 0,50 M - CHP DIURNO. AF_06/2014</t>
  </si>
  <si>
    <t>SINAPI</t>
  </si>
  <si>
    <t>CHP</t>
  </si>
  <si>
    <t>2,0000000</t>
  </si>
  <si>
    <t>88316</t>
  </si>
  <si>
    <t>SERVENTE COM ENCARGOS COMPLEMENTARES</t>
  </si>
  <si>
    <t>H</t>
  </si>
  <si>
    <t>8,0000000</t>
  </si>
  <si>
    <t>TÉCNICO DE SONDAGEM COM ENCARGOS COMPLEMENTARES</t>
  </si>
  <si>
    <t>4,0000000</t>
  </si>
  <si>
    <t>TOTAL C/ ENCARGOS S/ BDI</t>
  </si>
  <si>
    <t>1.1.2. 99059 -LOCACAO CONVENCIONAL DE OBRA, UTILIZANDO GABARITO DE TÁBUAS CORRIDAS PONTALETADAS A CADA 2,00M - 2 UTILIZAÇÕES.- m</t>
  </si>
  <si>
    <t>SARRAFO DE MADEIRA NAO APARELHADA *2,5 X 7* CM, MACARANDUBA, ANGELIM OU EQUIVALENTE DA REGIAO</t>
  </si>
  <si>
    <t>M</t>
  </si>
  <si>
    <t>0,7445000</t>
  </si>
  <si>
    <t>4433</t>
  </si>
  <si>
    <t>PECA DE MADEIRA NAO APARELHADA *7,5 X 7,5* CM (3 X 3 ") MACARANDUBA, ANGELIM OU EQUIVALENTE DA REGIAO</t>
  </si>
  <si>
    <t>0,4125000</t>
  </si>
  <si>
    <t>5068</t>
  </si>
  <si>
    <t>PREGO DE ACO POLIDO COM CABECA 17 X 21 (2 X 11)</t>
  </si>
  <si>
    <t>KG</t>
  </si>
  <si>
    <t>0,1110000</t>
  </si>
  <si>
    <t>7356</t>
  </si>
  <si>
    <t>TINTA ACRILICA PREMIUM, COR BRANCO FOSCO</t>
  </si>
  <si>
    <t>L</t>
  </si>
  <si>
    <t>0,0256000</t>
  </si>
  <si>
    <t>10567</t>
  </si>
  <si>
    <t>TABUA DE MADEIRA NAO APARELHADA *2,5 X 23* CM (1 x 9 ") PINUS, MISTA OU EQUIVALENTE DA REGIAO</t>
  </si>
  <si>
    <t>0,5500000</t>
  </si>
  <si>
    <t>5,97</t>
  </si>
  <si>
    <t>88239</t>
  </si>
  <si>
    <t>AJUDANTE DE CARPINTEIRO COM ENCARGOS COMPLEMENTARES</t>
  </si>
  <si>
    <t>0,3563000</t>
  </si>
  <si>
    <t>88262</t>
  </si>
  <si>
    <t>CARPINTEIRO DE FORMAS COM ENCARGOS COMPLEMENTARES</t>
  </si>
  <si>
    <t>0,7125000</t>
  </si>
  <si>
    <t>91692</t>
  </si>
  <si>
    <t>SERRA CIRCULAR DE BANCADA COM MOTOR ELÉTRICO POTÊNCIA DE 5HP, COM COIFA PARA DISCO 10" - CHP DIURNO. AF_08/2015</t>
  </si>
  <si>
    <t>0,0039000</t>
  </si>
  <si>
    <t>91693</t>
  </si>
  <si>
    <t>SERRA CIRCULAR DE BANCADA COM MOTOR ELÉTRICO POTÊNCIA DE 5HP, COM COIFA PARA DISCO 10" - CHI DIURNO. AF_08/2015</t>
  </si>
  <si>
    <t>CHI</t>
  </si>
  <si>
    <t>0,0168000</t>
  </si>
  <si>
    <t>94974</t>
  </si>
  <si>
    <t>CONCRETO MAGRO PARA LASTRO, TRAÇO 1:4,5:4,5 (CIMENTO/ AREIA MÉDIA/ BRITA 1)  - PREPARO MANUAL. AF_07/2016</t>
  </si>
  <si>
    <t>M3</t>
  </si>
  <si>
    <t>0,0046000</t>
  </si>
  <si>
    <t>99062</t>
  </si>
  <si>
    <t>MARCAÇÃO DE PONTOS EM GABARITO OU CAVALETE. AF_10/2018</t>
  </si>
  <si>
    <t>UN</t>
  </si>
  <si>
    <t>1,5000000</t>
  </si>
  <si>
    <t>1.1.3. 010004 -Placa da obra em chapa galvanizada. 2,00x1,20m.- m²</t>
  </si>
  <si>
    <t>O00006</t>
  </si>
  <si>
    <t>SEDOP</t>
  </si>
  <si>
    <t>O00001</t>
  </si>
  <si>
    <t>Servente</t>
  </si>
  <si>
    <t>D00019</t>
  </si>
  <si>
    <t>Régua 3"x1" 4 m apar.</t>
  </si>
  <si>
    <t>DZ</t>
  </si>
  <si>
    <t>P00016</t>
  </si>
  <si>
    <t>Fundo antioxido cromato de zinco</t>
  </si>
  <si>
    <t>GL</t>
  </si>
  <si>
    <t>D00082</t>
  </si>
  <si>
    <t>Prego 2"x11</t>
  </si>
  <si>
    <t>D00281</t>
  </si>
  <si>
    <t>Pernamanca 3" x 2" 4 m - madeira branca</t>
  </si>
  <si>
    <t>D00034</t>
  </si>
  <si>
    <t>Chapa de fo go no 26 (1,00x2,00m)</t>
  </si>
  <si>
    <t>4780</t>
  </si>
  <si>
    <t>LOCACAO DE PERFURATRIZ PNEUMATICA DE PESO MEDIO, * 24 * KG, PARA ROCHA</t>
  </si>
  <si>
    <t>0,3600000</t>
  </si>
  <si>
    <t>2,92</t>
  </si>
  <si>
    <t>88241</t>
  </si>
  <si>
    <t>AJUDANTE DE OPERAÇÃO EM GERAL COM ENCARGOS COMPLEMENTARES</t>
  </si>
  <si>
    <t>0,7200000</t>
  </si>
  <si>
    <t>88292</t>
  </si>
  <si>
    <t>OPERADOR DE COMPRESSOR OU COMPRESSORISTA COM ENCARGOS COMPLEMENTARES</t>
  </si>
  <si>
    <t>88297</t>
  </si>
  <si>
    <t>OPERADOR DE MÁQUINAS E EQUIPAMENTOS COM ENCARGOS COMPLEMENTARES</t>
  </si>
  <si>
    <t>90972</t>
  </si>
  <si>
    <t>COMPRESSOR DE AR REBOCAVEL, VAZÃO 250 PCM, PRESSAO DE TRABALHO 102 PSI, MOTOR A DIESEL POTÊNCIA 81 CV - CHP DIURNO. AF_06/2015</t>
  </si>
  <si>
    <t>1.3.1. 74163/002 -  Perfuração de poço com perfuratriz à percussão (com diâmetro DN 8")- m</t>
  </si>
  <si>
    <t>4778</t>
  </si>
  <si>
    <t>LOCACAO DE PERFURATRIZ PNEUMATICA DE PESO MEDIO, * 18 * KG, PARA ROCHA</t>
  </si>
  <si>
    <t>1,4000000</t>
  </si>
  <si>
    <t>2,70</t>
  </si>
  <si>
    <t>2,8000000</t>
  </si>
  <si>
    <t>1.4.1. 74163/001 -Perfuração de poço com perfuratriz (com diâmetro DN 10 ")- m</t>
  </si>
  <si>
    <t>1.5.7. 171044 - Luva F°G° de 1 1/2" (IE)- und</t>
  </si>
  <si>
    <t>3148</t>
  </si>
  <si>
    <t>FITA VEDA ROSCA EM ROLOS DE 18 MM X 50 M (L X C)</t>
  </si>
  <si>
    <t>0,0190000</t>
  </si>
  <si>
    <t>7307</t>
  </si>
  <si>
    <t>FUNDO ANTICORROSIVO PARA METAIS FERROSOS (ZARCAO)</t>
  </si>
  <si>
    <t>0,0050000</t>
  </si>
  <si>
    <t>9884</t>
  </si>
  <si>
    <t>UNIAO DE FERRO GALVANIZADO, COM ROSCA BSP, COM ASSENTO PLANO, DE 1 1/2"</t>
  </si>
  <si>
    <t>1,0000000</t>
  </si>
  <si>
    <t>88248</t>
  </si>
  <si>
    <t>AUXILIAR DE ENCANADOR OU BOMBEIRO HIDRÁULICO COM ENCARGOS COMPLEMENTARES</t>
  </si>
  <si>
    <t>0,5820000</t>
  </si>
  <si>
    <t>88267</t>
  </si>
  <si>
    <t>ENCANADOR OU BOMBEIRO HIDRÁULICO COM ENCARGOS COMPLEMENTARES</t>
  </si>
  <si>
    <t>1.5.9. 171263 - Curva 90° F°G° 1 1/2" (IE). - UND</t>
  </si>
  <si>
    <t xml:space="preserve">O00007 </t>
  </si>
  <si>
    <t>O00010</t>
  </si>
  <si>
    <t>E00523</t>
  </si>
  <si>
    <t>Curva 90° p/ elet F°G° 2 1/2" (IE)</t>
  </si>
  <si>
    <t>UND</t>
  </si>
  <si>
    <t>4209</t>
  </si>
  <si>
    <t>NIPLE DE FERRO GALVANIZADO, COM ROSCA BSP, DE 1 1/2"</t>
  </si>
  <si>
    <t>VALVULA DE RETENCAO HORIZONTAL, DE BRONZE (PN-25), 1 1/2", 400 PSI, TAMPA DE PORCA DE UNIAO, EXTREMIDADES COM ROSCA</t>
  </si>
  <si>
    <t>1.5.12. 94497 -REGISTRO DE GAVETA BRUTO, LATÃO, ROSCÁVEL, 1 1/2, INSTALADO EM RESERVAÇÃO DE ÁGUA DE EDIFICAÇÃO QUE POSSUA RESERVATÓRIO DE FIBRA/   FIBROCIMENTO FORNECIMENTO E INSTALAÇÃO - UND</t>
  </si>
  <si>
    <t>6010</t>
  </si>
  <si>
    <t>REGISTRO GAVETA BRUTO EM LATAO FORJADO, BITOLA 1 1/2 " (REF 1509)</t>
  </si>
  <si>
    <t>0,7890000</t>
  </si>
  <si>
    <t>O00007</t>
  </si>
  <si>
    <t>370</t>
  </si>
  <si>
    <t>AREIA MEDIA - POSTO JAZIDA/FORNECEDOR (RETIRADO NA JAZIDA, SEM TRANSPORTE)</t>
  </si>
  <si>
    <t>1379</t>
  </si>
  <si>
    <t>CIMENTO PORTLAND COMPOSTO CP II-32</t>
  </si>
  <si>
    <t>0,67</t>
  </si>
  <si>
    <t>88309</t>
  </si>
  <si>
    <t>PEDREIRO COM ENCARGOS COMPLEMENTARES</t>
  </si>
  <si>
    <t>4723</t>
  </si>
  <si>
    <t>PEDRA BRITADA N. 4 (50 A 76 MM) POSTO PEDREIRA/FORNECEDOR, SEM FRETE</t>
  </si>
  <si>
    <t>M³</t>
  </si>
  <si>
    <t>1,0500000</t>
  </si>
  <si>
    <t>1.7.1. 73769/1 - POSTE ACO CONICO CONTINUO CURVO SIMPLES SEM BASE C/JANELA 9M (INSPECAO) - FORNECIMENTO E INSTALACAO.- UND</t>
  </si>
  <si>
    <t>14162</t>
  </si>
  <si>
    <t>POSTE CONICO CONTINUO EM ACO GALVANIZADO, CURVO, BRACO SIMPLES, FLANGEADO,  H = 9 M, DIAMETRO INFERIOR = *135* MM</t>
  </si>
  <si>
    <t>88264</t>
  </si>
  <si>
    <t>ELETRICISTA COM ENCARGOS COMPLEMENTARES</t>
  </si>
  <si>
    <t>7,0000000</t>
  </si>
  <si>
    <t>OO00010</t>
  </si>
  <si>
    <t xml:space="preserve"> Cabo multiplex 3x #10mm²</t>
  </si>
  <si>
    <t>1.7.3. 93662 - DISJUNTOR BIPOLAR TIPO DIN, CORRENTE NOMINAL DE 20A - FORNECIMENTO E INSTALAÇÃO. AF_04/2016- M</t>
  </si>
  <si>
    <t>1571</t>
  </si>
  <si>
    <t>TERMINAL A COMPRESSAO EM COBRE ESTANHADO PARA CABO 4 MM2, 1 FURO E 1 COMPRESSAO, PARA PARAFUSO DE FIXACAO M5</t>
  </si>
  <si>
    <t>34616</t>
  </si>
  <si>
    <t>DISJUNTOR TIPO DIN/IEC, BIPOLAR DE 6 ATE 32A</t>
  </si>
  <si>
    <t>88247</t>
  </si>
  <si>
    <t>AUXILIAR DE ELETRICISTA COM ENCARGOS COMPLEMENTARES</t>
  </si>
  <si>
    <t>0,1330000</t>
  </si>
  <si>
    <t>1.7.4. 170884 - Centro de distribuição p/ 06 disjuntores (s/ barramento).- UND</t>
  </si>
  <si>
    <t>E00451</t>
  </si>
  <si>
    <t xml:space="preserve">Centro de distribuição p/ 06 disjuntores (s/ barram) </t>
  </si>
  <si>
    <t>1.7.5. 93008 - ELETRODUTO RÍGIDO ROSCÁVEL, PVC, DN 50 MM (1 1/2") - FORNECIMENTO E INSTALAÇÃO. .- M</t>
  </si>
  <si>
    <t>2680</t>
  </si>
  <si>
    <t>ELETRODUTO DE PVC RIGIDO ROSCAVEL DE 1 1/2 ", SEM LUVA</t>
  </si>
  <si>
    <t>1,1000000</t>
  </si>
  <si>
    <t>0,1120000</t>
  </si>
  <si>
    <t>1.7.6. 96985 - HASTE DE ATERRAMENTO 5/8 PARA SPDA - FORNECIMENTO E INSTALAÇÃO.- UND</t>
  </si>
  <si>
    <t>3379</t>
  </si>
  <si>
    <t>HASTE DE ATERRAMENTO EM ACO COM 3,00 M DE COMPRIMENTO E DN = 5/8", REVESTIDA COM BAIXA CAMADA DE COBRE, SEM CONECTOR</t>
  </si>
  <si>
    <t>0,2531000</t>
  </si>
  <si>
    <t>2.1</t>
  </si>
  <si>
    <t>2.0</t>
  </si>
  <si>
    <t>2.1. 270220- Limpeza geral e entrega da obra- M²</t>
  </si>
  <si>
    <t>TOMADOR:</t>
  </si>
  <si>
    <t>PREFEITURA MUNICIPAL DE ITAITUBA</t>
  </si>
  <si>
    <t>PROGRAMA:</t>
  </si>
  <si>
    <t>PLANO DE TRABALHO</t>
  </si>
  <si>
    <t>MODALIDADE:</t>
  </si>
  <si>
    <t xml:space="preserve">CONSTRUÇÃO </t>
  </si>
  <si>
    <t>GESTOR:</t>
  </si>
  <si>
    <t>VALMIR CLIMACO DE AGUIAR</t>
  </si>
  <si>
    <t>Cálculo do BDI                                                                                                                                                         Fórmula e parâmetros estabelecidos pelo Acórdão 2622/2013 - TCU - Plenário</t>
  </si>
  <si>
    <t>DEMONSTRATIVO BDI</t>
  </si>
  <si>
    <t>LIMITE RECOMENDADOS</t>
  </si>
  <si>
    <t>ITENS</t>
  </si>
  <si>
    <t>SIGLAS</t>
  </si>
  <si>
    <t>VALORES</t>
  </si>
  <si>
    <t>INFERIOR</t>
  </si>
  <si>
    <t>SUPERIOR</t>
  </si>
  <si>
    <t>TAXA DE RATEIO DA ADMINISTRAÇÃO CENTRAL</t>
  </si>
  <si>
    <t>AC</t>
  </si>
  <si>
    <t>TAXA DE GARANTIA DO EMPREENDIMENTO</t>
  </si>
  <si>
    <t>G</t>
  </si>
  <si>
    <t>TAXA DE SEGURO</t>
  </si>
  <si>
    <t>S</t>
  </si>
  <si>
    <t>TAXA DE RISCO</t>
  </si>
  <si>
    <t>R</t>
  </si>
  <si>
    <t>Sub-Total</t>
  </si>
  <si>
    <t>TAXA DE DESPESAS FINANCEIRAS</t>
  </si>
  <si>
    <t>DF</t>
  </si>
  <si>
    <t>TAXA DE LUCRO</t>
  </si>
  <si>
    <t>TAXA DE TRIBUTOS</t>
  </si>
  <si>
    <t>PIS (geralmente 0,65%)</t>
  </si>
  <si>
    <t>I</t>
  </si>
  <si>
    <t>VARIÁVEL</t>
  </si>
  <si>
    <t>COFINS (geralmente 3,00%)</t>
  </si>
  <si>
    <t>ISS (legislação municipal)</t>
  </si>
  <si>
    <t>CPRB (INSS)</t>
  </si>
  <si>
    <t>TAXA TOTAL DE IMPOSTO                                                         I</t>
  </si>
  <si>
    <t>BDI RESULTANTE</t>
  </si>
  <si>
    <t>Fórmula para o cálculo do B.D.I. ( benefícios e despesas indiretas )</t>
  </si>
  <si>
    <t>BDI  = ((1+AC+S+R+G)(1+DF)(1+L)/(1-I))-1</t>
  </si>
  <si>
    <t>OBRA</t>
  </si>
  <si>
    <r>
      <rPr>
        <b/>
        <sz val="11"/>
        <color indexed="8"/>
        <rFont val="Courier New"/>
        <family val="3"/>
      </rPr>
      <t xml:space="preserve">PROPRIETÁRIO: </t>
    </r>
    <r>
      <rPr>
        <sz val="11"/>
        <color indexed="8"/>
        <rFont val="Courier New"/>
        <family val="3"/>
      </rPr>
      <t>MUNICÍPIO DE ITAITUBA</t>
    </r>
  </si>
  <si>
    <t>1.1.4. 73859/2 -CAPINA E LIMPEZA MANUAL DE TERRENO - m²</t>
  </si>
  <si>
    <t>CAPINA E LIMPEZA MANUAL DE TERRENO.</t>
  </si>
  <si>
    <t xml:space="preserve">SINAPI    73859/2 </t>
  </si>
  <si>
    <t>1.2.1. 74163/001 - Perfuração de poço com perfuratriz (com diâmetro DN 10 ")- m</t>
  </si>
  <si>
    <t>1.6.2. 6514 - FORNECIMENTO E LANCAMENTO DE BRITA N. 4" - m³</t>
  </si>
  <si>
    <t>SINAPI     99622</t>
  </si>
  <si>
    <t>PINTOR COM ENCARGOS COMPLEMENTARES</t>
  </si>
  <si>
    <t>P00019</t>
  </si>
  <si>
    <t>Tinta esmalte</t>
  </si>
  <si>
    <t>O00005</t>
  </si>
  <si>
    <t>CARPINTEIRO DE FORMAS COM ENCARGOS
COMPLEMENTARES</t>
  </si>
  <si>
    <t>Gh</t>
  </si>
  <si>
    <t>E00603</t>
  </si>
  <si>
    <t>Luva p/ elet. F°G° de 1 1/2" (IE)</t>
  </si>
  <si>
    <t>UNIÃO, EM FERRO GALVANIZADO, DN (1 1/2"), CONEXÃO ROSQUEADA, INSTALADO EM REDE DE ALIMENTAÇÃO - FORNECIMENTO E INSTALAÇÃO. AF_12/2015</t>
  </si>
  <si>
    <t>NIPLE, EM FERRO GALVANIZADO, DN (1 1/2"), CONEXÃO ROSQUEADA, INSTALADO EM REDE DE ALIMENTAÇÃO PARA HIDRANTE - FORNECIMENTO E INSTALAÇÃO. AF_12/2015</t>
  </si>
  <si>
    <t>1.5.10. 92373 - NIPLE, EM FERRO GALVANIZADO, DN (1 1/2"), CONEXÃO ROSQUEADA, INSTALADO EM REDE DE ALIMENTAÇÃO PARA HIDRANTE - FORNECIMENTO E INSTALAÇÃO - UND</t>
  </si>
  <si>
    <t>1.5.8. 92894 - UNIÃO, EM FERRO GALVANIZADO, DN (1 1/2"), CONEXÃO ROSQUEADA, INSTALADO EM REDE DE ALIMENTAÇÃO - FORNECIMENTO E INSTALAÇÃO. AF_12/2015. - UND</t>
  </si>
  <si>
    <t>1.5.11. 99622 - VÁLVULA DE RETENÇÃO HORIZONTAL Ø  (1.1/2") - FORNECIMENTO E INSTALAÇÃO. - UND</t>
  </si>
  <si>
    <t>1.5.13. 73607 -ASSENTAMENTO DE TAMPAO DE FERRO FUNDIDO 600 MM - Tampa para poço Artesiano com furo Central de 1 1/2"- UND</t>
  </si>
  <si>
    <t>1.7.2. 170940 - Cabo multiplex 4 x 16mm²- M</t>
  </si>
  <si>
    <t>E00420</t>
  </si>
  <si>
    <t xml:space="preserve">FEIRÃO DA CONSTRUÇÃO     CNPJ: </t>
  </si>
  <si>
    <t xml:space="preserve">E.M.CORREIA DE AGUIAR EIRELI         CNPJ: </t>
  </si>
  <si>
    <t xml:space="preserve">CASA DOS TUBOS &amp; CONEXÕES     CNPJ: </t>
  </si>
  <si>
    <t xml:space="preserve">     TABELA                         SINAPI/PA - 08/2019 SEDOP/PA - 04/2019</t>
  </si>
  <si>
    <t>SINAPI    74163/2</t>
  </si>
  <si>
    <r>
      <rPr>
        <b/>
        <sz val="11"/>
        <color indexed="8"/>
        <rFont val="Calibri"/>
        <family val="2"/>
        <scheme val="minor"/>
      </rPr>
      <t>PROPRIETÁRIO:</t>
    </r>
    <r>
      <rPr>
        <sz val="11"/>
        <color indexed="8"/>
        <rFont val="Calibri"/>
        <family val="2"/>
        <scheme val="minor"/>
      </rPr>
      <t xml:space="preserve"> PREFEITURA MUNICIPAL DE ITAITUBA</t>
    </r>
  </si>
  <si>
    <t xml:space="preserve">LOCALIZAÇÃO DA OBRA: </t>
  </si>
  <si>
    <t xml:space="preserve"> TABELA                                                      SINAPI/PA - 08/2019  SEDOP/PA - 04/2019                                       COM DESONERAÇÃO</t>
  </si>
  <si>
    <t>PLANILHA DE COMPOSIÇÃO DO CUSTO UNITÁRIO</t>
  </si>
  <si>
    <t>VALOR C/ LEI DE ENCARGOS:                H: 89,42%              OU M: 49,63%</t>
  </si>
  <si>
    <t>VALOR C/ LEI DE ENCARGOS:             H: 89,42%              OU M: 49,63%</t>
  </si>
  <si>
    <t>VALOR C/ LEI DE ENCARGOS:                  H: 89,42%              OU M: 49,63%</t>
  </si>
  <si>
    <t>VALOR C/ LEI DE ENCARGOS:                     H: 89,42%              OU M: 49,63%</t>
  </si>
  <si>
    <t>VALOR C/ LEI DE ENCARGOS:  H: 89,42%              OU M: 49,63%</t>
  </si>
  <si>
    <t xml:space="preserve">        </t>
  </si>
  <si>
    <t>PARA A PERFURAÇÃO DO POÇO DE 80 METROS LINEARES EM SOLO E ROCHAS SEDIMENTARES, NA COMUNIDADE GARIMPEIRA VILA NOVA - ITAITUBA/PA</t>
  </si>
  <si>
    <r>
      <rPr>
        <b/>
        <sz val="11"/>
        <color indexed="8"/>
        <rFont val="Courier New"/>
        <family val="3"/>
      </rPr>
      <t xml:space="preserve">OBRA: </t>
    </r>
    <r>
      <rPr>
        <sz val="10"/>
        <color indexed="8"/>
        <rFont val="Courier New"/>
        <family val="3"/>
      </rPr>
      <t>ORÇAMENTO SINTÉTICO DE MATERIAL E MÃO DE OBRA PARA A PERFURAÇÃO DO POÇO SEM-ARTESIANO DE 80 METROS LINEARES EM SOLO E ROCHAS SEDIMENTARES, QUE SERÁ IMPLANTADO NA COMUNIDADE GARIMPEIRA VILA NOVA - ITAITUBA/PA</t>
    </r>
  </si>
  <si>
    <t>ORÇAMENTO SINTÉTICO DE MATERIAL E MÃO DE OBRA PARA A PERFURAÇÃO DO POÇO SEM-ARTESIANO DE 80 METROS LINEARES EM SOLO E ROCHAS SEDIMENTARES, QUE SERÁ IMPLANTADO NA COMUNIDADE GARIMPEIRA VILA NOVA - ITAITUBA/PA</t>
  </si>
  <si>
    <r>
      <rPr>
        <b/>
        <sz val="11"/>
        <color indexed="8"/>
        <rFont val="Calibri"/>
        <family val="2"/>
        <scheme val="minor"/>
      </rPr>
      <t>LOCAL DA OBRA:</t>
    </r>
    <r>
      <rPr>
        <sz val="11"/>
        <color indexed="8"/>
        <rFont val="Calibri"/>
        <family val="2"/>
        <scheme val="minor"/>
      </rPr>
      <t>NA COMUNIDADE GARIMPEIRA VILA NOVA.</t>
    </r>
  </si>
  <si>
    <t>Data:     30/09/2019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</si>
</sst>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8" formatCode="&quot;R$&quot;#,##0.00;[Red]\-&quot;R$&quot;#,##0.00"/>
    <numFmt numFmtId="43" formatCode="_-* #,##0.00_-;\-* #,##0.00_-;_-* &quot;-&quot;??_-;_-@_-"/>
    <numFmt numFmtId="164" formatCode="&quot;R$&quot;\ #,##0.00;\-&quot;R$&quot;\ #,##0.00"/>
    <numFmt numFmtId="165" formatCode="_-&quot;R$&quot;\ * #,##0.00_-;\-&quot;R$&quot;\ * #,##0.00_-;_-&quot;R$&quot;\ * &quot;-&quot;??_-;_-@_-"/>
    <numFmt numFmtId="166" formatCode="0.0000"/>
    <numFmt numFmtId="167" formatCode="#,##0.0000"/>
    <numFmt numFmtId="168" formatCode="0.000000000000000"/>
    <numFmt numFmtId="169" formatCode="#,##0.00000000000"/>
    <numFmt numFmtId="170" formatCode="&quot;R$&quot;\ #,##0.00"/>
    <numFmt numFmtId="171" formatCode="_(* #,##0.00_);_(* \(#,##0.00\);_(* &quot;-&quot;??_);_(@_)"/>
    <numFmt numFmtId="172" formatCode="_([$€-2]* #,##0.00_);_([$€-2]* \(#,##0.00\);_([$€-2]* &quot;-&quot;??_)"/>
    <numFmt numFmtId="173" formatCode="_-* #,##0.00_-;\-* #,##0.00_-;_-* \-??_-;_-@_-"/>
    <numFmt numFmtId="174" formatCode="0.00000"/>
    <numFmt numFmtId="175" formatCode="0.000000"/>
    <numFmt numFmtId="176" formatCode="_(&quot;R$ &quot;* #,##0.00_);_(&quot;R$ &quot;* \(#,##0.00\);_(&quot;R$ &quot;* &quot;-&quot;??_);_(@_)"/>
    <numFmt numFmtId="177" formatCode="#,##0.00\ ;\-#,##0.00\ ;&quot; -&quot;#\ ;@\ "/>
    <numFmt numFmtId="178" formatCode="_-&quot;R$ &quot;* #,##0.00_-;&quot;-R$ &quot;* #,##0.00_-;_-&quot;R$ &quot;* \-??_-;_-@_-"/>
    <numFmt numFmtId="179" formatCode="0.0000000"/>
    <numFmt numFmtId="180" formatCode="0.000"/>
  </numFmts>
  <fonts count="68">
    <font>
      <sz val="11"/>
      <color theme="1"/>
      <name val="Calibri"/>
      <family val="2"/>
      <scheme val="minor"/>
    </font>
    <font>
      <sz val="11"/>
      <color theme="1"/>
      <name val="Calibri"/>
      <family val="2"/>
      <scheme val="minor"/>
    </font>
    <font>
      <sz val="11"/>
      <color indexed="8"/>
      <name val="Courier New"/>
      <family val="3"/>
    </font>
    <font>
      <b/>
      <sz val="11"/>
      <color indexed="8"/>
      <name val="Courier New"/>
      <family val="3"/>
    </font>
    <font>
      <sz val="10"/>
      <color indexed="8"/>
      <name val="Courier New"/>
      <family val="3"/>
    </font>
    <font>
      <sz val="11"/>
      <color indexed="8"/>
      <name val="Calibri"/>
      <family val="2"/>
      <scheme val="minor"/>
    </font>
    <font>
      <b/>
      <sz val="11"/>
      <color indexed="8"/>
      <name val="Calibri"/>
      <family val="2"/>
      <scheme val="minor"/>
    </font>
    <font>
      <sz val="10"/>
      <color indexed="8"/>
      <name val="Calibri"/>
      <family val="2"/>
      <scheme val="minor"/>
    </font>
    <font>
      <b/>
      <sz val="10"/>
      <name val="Arial"/>
      <family val="2"/>
    </font>
    <font>
      <b/>
      <sz val="10"/>
      <color indexed="8"/>
      <name val="Calibri"/>
      <family val="2"/>
      <scheme val="minor"/>
    </font>
    <font>
      <sz val="10"/>
      <name val="Calibri"/>
      <family val="2"/>
      <scheme val="minor"/>
    </font>
    <font>
      <sz val="10"/>
      <name val="Arial"/>
      <family val="2"/>
    </font>
    <font>
      <sz val="10"/>
      <color theme="1"/>
      <name val="Calibri"/>
      <family val="2"/>
      <scheme val="minor"/>
    </font>
    <font>
      <b/>
      <sz val="10"/>
      <color theme="1"/>
      <name val="Calibri"/>
      <family val="2"/>
      <scheme val="minor"/>
    </font>
    <font>
      <b/>
      <sz val="10"/>
      <name val="Calibri"/>
      <family val="2"/>
      <scheme val="minor"/>
    </font>
    <font>
      <sz val="10"/>
      <name val="Courier New"/>
      <family val="3"/>
    </font>
    <font>
      <b/>
      <sz val="12"/>
      <name val="Courier New"/>
      <family val="3"/>
    </font>
    <font>
      <b/>
      <sz val="10"/>
      <name val="Courier New"/>
      <family val="3"/>
    </font>
    <font>
      <b/>
      <sz val="11"/>
      <name val="Courier New"/>
      <family val="3"/>
    </font>
    <font>
      <b/>
      <sz val="14"/>
      <name val="Courier New"/>
      <family val="3"/>
    </font>
    <font>
      <b/>
      <sz val="8"/>
      <name val="Courier New"/>
      <family val="3"/>
    </font>
    <font>
      <b/>
      <sz val="16"/>
      <name val="Courier New"/>
      <family val="3"/>
    </font>
    <font>
      <b/>
      <sz val="9"/>
      <name val="Courier New"/>
      <family val="3"/>
    </font>
    <font>
      <b/>
      <sz val="11"/>
      <name val="Calibri"/>
      <family val="2"/>
      <scheme val="minor"/>
    </font>
    <font>
      <b/>
      <sz val="10"/>
      <name val="Arial Black"/>
      <family val="2"/>
    </font>
    <font>
      <sz val="12"/>
      <color theme="1"/>
      <name val="Calibri"/>
      <family val="2"/>
      <scheme val="minor"/>
    </font>
    <font>
      <b/>
      <sz val="11"/>
      <color theme="1"/>
      <name val="Calibri"/>
      <family val="2"/>
      <scheme val="minor"/>
    </font>
    <font>
      <sz val="11"/>
      <color indexed="8"/>
      <name val="Calibri"/>
      <family val="2"/>
    </font>
    <font>
      <sz val="11"/>
      <name val="Calibri"/>
      <family val="2"/>
      <scheme val="minor"/>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0"/>
      <color indexed="8"/>
      <name val="Arial"/>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0"/>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rgb="FF000000"/>
      <name val="Calibri"/>
      <family val="2"/>
    </font>
    <font>
      <sz val="9"/>
      <color theme="1"/>
      <name val="Calibri"/>
      <family val="2"/>
      <scheme val="minor"/>
    </font>
    <font>
      <b/>
      <sz val="12"/>
      <name val="Bodoni MT"/>
      <family val="1"/>
    </font>
    <font>
      <b/>
      <sz val="16"/>
      <name val="Arabic Typesetting"/>
      <family val="4"/>
    </font>
    <font>
      <b/>
      <sz val="11"/>
      <name val="Arabic Typesetting"/>
      <family val="4"/>
    </font>
    <font>
      <b/>
      <sz val="11"/>
      <name val="Andalus"/>
      <family val="1"/>
    </font>
    <font>
      <sz val="11"/>
      <name val="Andalus"/>
      <family val="1"/>
    </font>
    <font>
      <sz val="10"/>
      <name val="Calibri"/>
      <family val="2"/>
    </font>
    <font>
      <sz val="12"/>
      <name val="Andalus"/>
      <family val="1"/>
    </font>
    <font>
      <sz val="8"/>
      <name val="Calibri"/>
      <family val="2"/>
    </font>
    <font>
      <b/>
      <sz val="8"/>
      <name val="Calibri"/>
      <family val="2"/>
    </font>
    <font>
      <b/>
      <sz val="12"/>
      <name val="Andalus"/>
      <family val="1"/>
    </font>
    <font>
      <b/>
      <sz val="11"/>
      <name val="Batang"/>
      <family val="1"/>
    </font>
    <font>
      <b/>
      <sz val="12"/>
      <color theme="1"/>
      <name val="Calibri"/>
      <family val="2"/>
      <scheme val="minor"/>
    </font>
    <font>
      <b/>
      <sz val="12"/>
      <color indexed="8"/>
      <name val="Courier New"/>
      <family val="3"/>
    </font>
    <font>
      <b/>
      <sz val="11"/>
      <color theme="1"/>
      <name val="Albertus Extra Bold"/>
      <family val="2"/>
    </font>
    <font>
      <b/>
      <sz val="10"/>
      <color theme="1"/>
      <name val="Arial Black"/>
      <family val="2"/>
    </font>
    <font>
      <sz val="12"/>
      <color indexed="8"/>
      <name val="Berlin Sans FB Demi"/>
      <family val="2"/>
    </font>
    <font>
      <b/>
      <sz val="12"/>
      <color indexed="8"/>
      <name val="Berlin Sans FB Demi"/>
      <family val="2"/>
    </font>
  </fonts>
  <fills count="3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indexed="22"/>
        <bgColor indexed="64"/>
      </patternFill>
    </fill>
    <fill>
      <patternFill patternType="solid">
        <fgColor indexed="9"/>
        <bgColor indexed="64"/>
      </patternFill>
    </fill>
    <fill>
      <patternFill patternType="solid">
        <fgColor indexed="31"/>
        <bgColor indexed="22"/>
      </patternFill>
    </fill>
    <fill>
      <patternFill patternType="solid">
        <fgColor indexed="41"/>
        <bgColor indexed="26"/>
      </patternFill>
    </fill>
    <fill>
      <patternFill patternType="solid">
        <fgColor indexed="45"/>
        <bgColor indexed="29"/>
      </patternFill>
    </fill>
    <fill>
      <patternFill patternType="solid">
        <fgColor indexed="47"/>
        <bgColor indexed="31"/>
      </patternFill>
    </fill>
    <fill>
      <patternFill patternType="solid">
        <fgColor indexed="42"/>
        <bgColor indexed="27"/>
      </patternFill>
    </fill>
    <fill>
      <patternFill patternType="solid">
        <fgColor indexed="43"/>
        <bgColor indexed="26"/>
      </patternFill>
    </fill>
    <fill>
      <patternFill patternType="solid">
        <fgColor indexed="46"/>
        <bgColor indexed="24"/>
      </patternFill>
    </fill>
    <fill>
      <patternFill patternType="solid">
        <fgColor indexed="27"/>
        <bgColor indexed="41"/>
      </patternFill>
    </fill>
    <fill>
      <patternFill patternType="solid">
        <fgColor indexed="27"/>
        <bgColor indexed="42"/>
      </patternFill>
    </fill>
    <fill>
      <patternFill patternType="solid">
        <fgColor indexed="47"/>
        <bgColor indexed="22"/>
      </patternFill>
    </fill>
    <fill>
      <patternFill patternType="solid">
        <fgColor indexed="44"/>
        <bgColor indexed="31"/>
      </patternFill>
    </fill>
    <fill>
      <patternFill patternType="solid">
        <fgColor indexed="31"/>
        <bgColor indexed="41"/>
      </patternFill>
    </fill>
    <fill>
      <patternFill patternType="solid">
        <fgColor indexed="29"/>
        <bgColor indexed="45"/>
      </patternFill>
    </fill>
    <fill>
      <patternFill patternType="solid">
        <fgColor indexed="11"/>
        <bgColor indexed="49"/>
      </patternFill>
    </fill>
    <fill>
      <patternFill patternType="solid">
        <fgColor indexed="44"/>
        <bgColor indexed="22"/>
      </patternFill>
    </fill>
    <fill>
      <patternFill patternType="solid">
        <fgColor indexed="51"/>
        <bgColor indexed="13"/>
      </patternFill>
    </fill>
    <fill>
      <patternFill patternType="solid">
        <fgColor indexed="30"/>
        <bgColor indexed="21"/>
      </patternFill>
    </fill>
    <fill>
      <patternFill patternType="solid">
        <fgColor indexed="49"/>
        <bgColor indexed="40"/>
      </patternFill>
    </fill>
    <fill>
      <patternFill patternType="solid">
        <fgColor indexed="20"/>
        <bgColor indexed="36"/>
      </patternFill>
    </fill>
    <fill>
      <patternFill patternType="solid">
        <fgColor indexed="22"/>
        <bgColor indexed="31"/>
      </patternFill>
    </fill>
    <fill>
      <patternFill patternType="solid">
        <fgColor indexed="52"/>
        <bgColor indexed="51"/>
      </patternFill>
    </fill>
    <fill>
      <patternFill patternType="solid">
        <fgColor indexed="26"/>
        <bgColor indexed="41"/>
      </patternFill>
    </fill>
    <fill>
      <patternFill patternType="solid">
        <fgColor indexed="55"/>
        <bgColor indexed="23"/>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4"/>
        <bgColor indexed="23"/>
      </patternFill>
    </fill>
    <fill>
      <patternFill patternType="solid">
        <fgColor indexed="53"/>
        <bgColor indexed="52"/>
      </patternFill>
    </fill>
    <fill>
      <patternFill patternType="solid">
        <fgColor indexed="9"/>
        <bgColor indexed="8"/>
      </patternFill>
    </fill>
    <fill>
      <patternFill patternType="solid">
        <fgColor indexed="42"/>
        <bgColor indexed="64"/>
      </patternFill>
    </fill>
    <fill>
      <patternFill patternType="solid">
        <fgColor rgb="FFFFFF00"/>
        <bgColor indexed="64"/>
      </patternFill>
    </fill>
  </fills>
  <borders count="217">
    <border>
      <left/>
      <right/>
      <top/>
      <bottom/>
      <diagonal/>
    </border>
    <border>
      <left/>
      <right style="medium">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top style="hair">
        <color indexed="64"/>
      </top>
      <bottom style="double">
        <color indexed="64"/>
      </bottom>
      <diagonal/>
    </border>
    <border>
      <left/>
      <right style="medium">
        <color indexed="64"/>
      </right>
      <top style="hair">
        <color indexed="64"/>
      </top>
      <bottom style="double">
        <color indexed="64"/>
      </bottom>
      <diagonal/>
    </border>
    <border>
      <left style="medium">
        <color indexed="64"/>
      </left>
      <right/>
      <top style="hair">
        <color indexed="64"/>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style="thin">
        <color indexed="64"/>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double">
        <color indexed="64"/>
      </right>
      <top style="thin">
        <color indexed="64"/>
      </top>
      <bottom style="hair">
        <color indexed="64"/>
      </bottom>
      <diagonal/>
    </border>
    <border>
      <left style="thin">
        <color indexed="64"/>
      </left>
      <right style="double">
        <color indexed="64"/>
      </right>
      <top style="hair">
        <color indexed="64"/>
      </top>
      <bottom style="hair">
        <color indexed="64"/>
      </bottom>
      <diagonal/>
    </border>
    <border>
      <left style="thin">
        <color indexed="64"/>
      </left>
      <right style="double">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thin">
        <color indexed="64"/>
      </right>
      <top style="hair">
        <color indexed="64"/>
      </top>
      <bottom/>
      <diagonal/>
    </border>
    <border>
      <left style="thin">
        <color indexed="64"/>
      </left>
      <right/>
      <top style="hair">
        <color indexed="64"/>
      </top>
      <bottom style="hair">
        <color indexed="64"/>
      </bottom>
      <diagonal/>
    </border>
    <border>
      <left style="double">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double">
        <color indexed="64"/>
      </left>
      <right style="thin">
        <color indexed="64"/>
      </right>
      <top style="hair">
        <color indexed="64"/>
      </top>
      <bottom style="hair">
        <color indexed="64"/>
      </bottom>
      <diagonal/>
    </border>
    <border>
      <left style="double">
        <color indexed="64"/>
      </left>
      <right style="thin">
        <color indexed="64"/>
      </right>
      <top style="hair">
        <color indexed="64"/>
      </top>
      <bottom/>
      <diagonal/>
    </border>
    <border>
      <left style="thin">
        <color indexed="64"/>
      </left>
      <right style="double">
        <color indexed="64"/>
      </right>
      <top style="thin">
        <color indexed="64"/>
      </top>
      <bottom style="thin">
        <color indexed="64"/>
      </bottom>
      <diagonal/>
    </border>
    <border>
      <left/>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double">
        <color indexed="64"/>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double">
        <color indexed="64"/>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style="double">
        <color indexed="64"/>
      </right>
      <top style="hair">
        <color indexed="64"/>
      </top>
      <bottom style="double">
        <color indexed="64"/>
      </bottom>
      <diagonal/>
    </border>
    <border>
      <left style="double">
        <color indexed="64"/>
      </left>
      <right/>
      <top/>
      <bottom/>
      <diagonal/>
    </border>
    <border>
      <left/>
      <right style="double">
        <color indexed="64"/>
      </right>
      <top/>
      <bottom/>
      <diagonal/>
    </border>
    <border>
      <left style="double">
        <color theme="1"/>
      </left>
      <right/>
      <top style="double">
        <color indexed="18"/>
      </top>
      <bottom style="double">
        <color indexed="18"/>
      </bottom>
      <diagonal/>
    </border>
    <border>
      <left/>
      <right/>
      <top style="double">
        <color indexed="18"/>
      </top>
      <bottom style="double">
        <color indexed="18"/>
      </bottom>
      <diagonal/>
    </border>
    <border>
      <left style="double">
        <color indexed="18"/>
      </left>
      <right style="double">
        <color theme="1"/>
      </right>
      <top style="double">
        <color indexed="18"/>
      </top>
      <bottom style="double">
        <color indexed="18"/>
      </bottom>
      <diagonal/>
    </border>
    <border>
      <left style="double">
        <color theme="1"/>
      </left>
      <right/>
      <top style="double">
        <color indexed="18"/>
      </top>
      <bottom/>
      <diagonal/>
    </border>
    <border>
      <left/>
      <right/>
      <top style="double">
        <color indexed="18"/>
      </top>
      <bottom/>
      <diagonal/>
    </border>
    <border>
      <left style="double">
        <color theme="1"/>
      </left>
      <right/>
      <top/>
      <bottom style="double">
        <color indexed="64"/>
      </bottom>
      <diagonal/>
    </border>
    <border>
      <left/>
      <right/>
      <top/>
      <bottom style="double">
        <color indexed="64"/>
      </bottom>
      <diagonal/>
    </border>
    <border>
      <left style="double">
        <color indexed="18"/>
      </left>
      <right style="double">
        <color theme="1"/>
      </right>
      <top style="double">
        <color indexed="18"/>
      </top>
      <bottom style="double">
        <color indexed="64"/>
      </bottom>
      <diagonal/>
    </border>
    <border>
      <left style="double">
        <color theme="1"/>
      </left>
      <right style="double">
        <color indexed="64"/>
      </right>
      <top style="double">
        <color indexed="64"/>
      </top>
      <bottom style="double">
        <color indexed="64"/>
      </bottom>
      <diagonal/>
    </border>
    <border>
      <left style="double">
        <color indexed="64"/>
      </left>
      <right style="double">
        <color theme="1"/>
      </right>
      <top style="double">
        <color indexed="64"/>
      </top>
      <bottom style="double">
        <color indexed="64"/>
      </bottom>
      <diagonal/>
    </border>
    <border>
      <left style="double">
        <color theme="1"/>
      </left>
      <right style="thin">
        <color indexed="64"/>
      </right>
      <top/>
      <bottom style="thin">
        <color indexed="64"/>
      </bottom>
      <diagonal/>
    </border>
    <border>
      <left/>
      <right style="double">
        <color theme="1"/>
      </right>
      <top/>
      <bottom style="thin">
        <color indexed="64"/>
      </bottom>
      <diagonal/>
    </border>
    <border>
      <left style="double">
        <color theme="1"/>
      </left>
      <right style="thin">
        <color indexed="64"/>
      </right>
      <top/>
      <bottom style="hair">
        <color indexed="64"/>
      </bottom>
      <diagonal/>
    </border>
    <border>
      <left style="thin">
        <color indexed="64"/>
      </left>
      <right style="double">
        <color theme="1"/>
      </right>
      <top/>
      <bottom style="hair">
        <color indexed="64"/>
      </bottom>
      <diagonal/>
    </border>
    <border>
      <left style="double">
        <color theme="1"/>
      </left>
      <right style="thin">
        <color indexed="64"/>
      </right>
      <top style="hair">
        <color indexed="64"/>
      </top>
      <bottom style="hair">
        <color indexed="64"/>
      </bottom>
      <diagonal/>
    </border>
    <border>
      <left style="thin">
        <color indexed="64"/>
      </left>
      <right style="double">
        <color theme="1"/>
      </right>
      <top style="hair">
        <color indexed="64"/>
      </top>
      <bottom style="hair">
        <color indexed="64"/>
      </bottom>
      <diagonal/>
    </border>
    <border>
      <left style="double">
        <color theme="1"/>
      </left>
      <right style="thin">
        <color indexed="64"/>
      </right>
      <top style="hair">
        <color indexed="64"/>
      </top>
      <bottom/>
      <diagonal/>
    </border>
    <border>
      <left style="thin">
        <color indexed="64"/>
      </left>
      <right style="double">
        <color theme="1"/>
      </right>
      <top style="hair">
        <color indexed="64"/>
      </top>
      <bottom/>
      <diagonal/>
    </border>
    <border>
      <left style="double">
        <color theme="1"/>
      </left>
      <right style="thin">
        <color indexed="64"/>
      </right>
      <top style="thin">
        <color indexed="18"/>
      </top>
      <bottom style="thin">
        <color indexed="64"/>
      </bottom>
      <diagonal/>
    </border>
    <border>
      <left style="thin">
        <color indexed="64"/>
      </left>
      <right style="thin">
        <color indexed="64"/>
      </right>
      <top style="thin">
        <color indexed="18"/>
      </top>
      <bottom style="thin">
        <color indexed="64"/>
      </bottom>
      <diagonal/>
    </border>
    <border>
      <left style="thin">
        <color indexed="64"/>
      </left>
      <right/>
      <top style="thin">
        <color indexed="18"/>
      </top>
      <bottom style="thin">
        <color indexed="64"/>
      </bottom>
      <diagonal/>
    </border>
    <border>
      <left/>
      <right/>
      <top style="thin">
        <color indexed="18"/>
      </top>
      <bottom style="thin">
        <color indexed="64"/>
      </bottom>
      <diagonal/>
    </border>
    <border>
      <left/>
      <right style="double">
        <color theme="1"/>
      </right>
      <top style="thin">
        <color indexed="18"/>
      </top>
      <bottom style="thin">
        <color indexed="64"/>
      </bottom>
      <diagonal/>
    </border>
    <border>
      <left style="double">
        <color theme="1"/>
      </left>
      <right style="thin">
        <color indexed="64"/>
      </right>
      <top style="hair">
        <color indexed="64"/>
      </top>
      <bottom style="double">
        <color theme="1"/>
      </bottom>
      <diagonal/>
    </border>
    <border>
      <left style="thin">
        <color indexed="64"/>
      </left>
      <right style="thin">
        <color indexed="64"/>
      </right>
      <top/>
      <bottom style="double">
        <color theme="1"/>
      </bottom>
      <diagonal/>
    </border>
    <border>
      <left style="thin">
        <color indexed="64"/>
      </left>
      <right style="thin">
        <color indexed="64"/>
      </right>
      <top style="hair">
        <color indexed="64"/>
      </top>
      <bottom style="double">
        <color theme="1"/>
      </bottom>
      <diagonal/>
    </border>
    <border>
      <left style="thin">
        <color indexed="64"/>
      </left>
      <right style="double">
        <color theme="1"/>
      </right>
      <top style="hair">
        <color indexed="64"/>
      </top>
      <bottom style="double">
        <color theme="1"/>
      </bottom>
      <diagonal/>
    </border>
    <border>
      <left style="thin">
        <color indexed="64"/>
      </left>
      <right style="double">
        <color theme="1"/>
      </right>
      <top style="thin">
        <color indexed="64"/>
      </top>
      <bottom style="hair">
        <color indexed="64"/>
      </bottom>
      <diagonal/>
    </border>
    <border>
      <left style="double">
        <color theme="1"/>
      </left>
      <right style="thin">
        <color indexed="64"/>
      </right>
      <top style="thin">
        <color indexed="64"/>
      </top>
      <bottom style="hair">
        <color indexed="64"/>
      </bottom>
      <diagonal/>
    </border>
    <border>
      <left style="double">
        <color theme="1"/>
      </left>
      <right style="thin">
        <color indexed="64"/>
      </right>
      <top style="hair">
        <color indexed="18"/>
      </top>
      <bottom style="hair">
        <color indexed="18"/>
      </bottom>
      <diagonal/>
    </border>
    <border>
      <left style="double">
        <color theme="1"/>
      </left>
      <right style="thin">
        <color indexed="64"/>
      </right>
      <top style="hair">
        <color indexed="18"/>
      </top>
      <bottom style="double">
        <color theme="1"/>
      </bottom>
      <diagonal/>
    </border>
    <border>
      <left style="thin">
        <color indexed="64"/>
      </left>
      <right style="thin">
        <color indexed="64"/>
      </right>
      <top style="hair">
        <color indexed="64"/>
      </top>
      <bottom style="hair">
        <color theme="1"/>
      </bottom>
      <diagonal/>
    </border>
    <border>
      <left/>
      <right style="thin">
        <color indexed="64"/>
      </right>
      <top/>
      <bottom style="double">
        <color indexed="64"/>
      </bottom>
      <diagonal/>
    </border>
    <border>
      <left style="thin">
        <color indexed="64"/>
      </left>
      <right style="double">
        <color theme="1"/>
      </right>
      <top/>
      <bottom style="double">
        <color indexed="64"/>
      </bottom>
      <diagonal/>
    </border>
    <border>
      <left style="double">
        <color theme="1"/>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theme="1"/>
      </right>
      <top style="double">
        <color indexed="64"/>
      </top>
      <bottom style="double">
        <color indexed="64"/>
      </bottom>
      <diagonal/>
    </border>
    <border>
      <left style="double">
        <color theme="1"/>
      </left>
      <right style="thin">
        <color indexed="64"/>
      </right>
      <top style="thin">
        <color indexed="64"/>
      </top>
      <bottom style="hair">
        <color theme="1"/>
      </bottom>
      <diagonal/>
    </border>
    <border>
      <left style="thin">
        <color indexed="64"/>
      </left>
      <right style="thin">
        <color indexed="64"/>
      </right>
      <top style="thin">
        <color indexed="64"/>
      </top>
      <bottom style="hair">
        <color theme="1"/>
      </bottom>
      <diagonal/>
    </border>
    <border>
      <left style="thin">
        <color indexed="64"/>
      </left>
      <right style="double">
        <color theme="1"/>
      </right>
      <top style="thin">
        <color indexed="64"/>
      </top>
      <bottom style="hair">
        <color theme="1"/>
      </bottom>
      <diagonal/>
    </border>
    <border>
      <left style="double">
        <color theme="1"/>
      </left>
      <right style="thin">
        <color indexed="64"/>
      </right>
      <top style="hair">
        <color theme="1"/>
      </top>
      <bottom style="hair">
        <color theme="1"/>
      </bottom>
      <diagonal/>
    </border>
    <border>
      <left style="thin">
        <color indexed="64"/>
      </left>
      <right style="thin">
        <color indexed="64"/>
      </right>
      <top style="hair">
        <color theme="1"/>
      </top>
      <bottom style="hair">
        <color theme="1"/>
      </bottom>
      <diagonal/>
    </border>
    <border>
      <left style="thin">
        <color indexed="64"/>
      </left>
      <right style="double">
        <color theme="1"/>
      </right>
      <top style="hair">
        <color theme="1"/>
      </top>
      <bottom style="hair">
        <color theme="1"/>
      </bottom>
      <diagonal/>
    </border>
    <border>
      <left style="double">
        <color theme="1"/>
      </left>
      <right style="thin">
        <color indexed="64"/>
      </right>
      <top/>
      <bottom style="hair">
        <color theme="1"/>
      </bottom>
      <diagonal/>
    </border>
    <border>
      <left style="thin">
        <color indexed="64"/>
      </left>
      <right style="thin">
        <color indexed="64"/>
      </right>
      <top/>
      <bottom style="hair">
        <color theme="1"/>
      </bottom>
      <diagonal/>
    </border>
    <border>
      <left style="thin">
        <color indexed="64"/>
      </left>
      <right style="double">
        <color theme="1"/>
      </right>
      <top/>
      <bottom style="hair">
        <color theme="1"/>
      </bottom>
      <diagonal/>
    </border>
    <border>
      <left style="double">
        <color theme="1"/>
      </left>
      <right style="thin">
        <color indexed="64"/>
      </right>
      <top style="hair">
        <color theme="1"/>
      </top>
      <bottom style="double">
        <color theme="1"/>
      </bottom>
      <diagonal/>
    </border>
    <border>
      <left style="thin">
        <color indexed="64"/>
      </left>
      <right style="thin">
        <color indexed="64"/>
      </right>
      <top style="hair">
        <color theme="1"/>
      </top>
      <bottom style="double">
        <color theme="1"/>
      </bottom>
      <diagonal/>
    </border>
    <border>
      <left style="thin">
        <color indexed="64"/>
      </left>
      <right style="double">
        <color theme="1"/>
      </right>
      <top style="hair">
        <color theme="1"/>
      </top>
      <bottom style="double">
        <color theme="1"/>
      </bottom>
      <diagonal/>
    </border>
    <border>
      <left style="double">
        <color indexed="64"/>
      </left>
      <right style="thin">
        <color indexed="64"/>
      </right>
      <top/>
      <bottom/>
      <diagonal/>
    </border>
    <border>
      <left style="double">
        <color indexed="64"/>
      </left>
      <right style="thin">
        <color indexed="64"/>
      </right>
      <top style="hair">
        <color indexed="64"/>
      </top>
      <bottom style="thin">
        <color indexed="64"/>
      </bottom>
      <diagonal/>
    </border>
    <border>
      <left style="double">
        <color theme="1"/>
      </left>
      <right style="thin">
        <color indexed="64"/>
      </right>
      <top style="hair">
        <color theme="1"/>
      </top>
      <bottom style="thin">
        <color theme="1"/>
      </bottom>
      <diagonal/>
    </border>
    <border>
      <left style="thin">
        <color indexed="64"/>
      </left>
      <right style="thin">
        <color indexed="64"/>
      </right>
      <top style="hair">
        <color theme="1"/>
      </top>
      <bottom style="thin">
        <color theme="1"/>
      </bottom>
      <diagonal/>
    </border>
    <border>
      <left style="thin">
        <color indexed="64"/>
      </left>
      <right style="double">
        <color theme="1"/>
      </right>
      <top style="hair">
        <color theme="1"/>
      </top>
      <bottom style="thin">
        <color theme="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style="thin">
        <color auto="1"/>
      </left>
      <right style="medium">
        <color auto="1"/>
      </right>
      <top style="medium">
        <color auto="1"/>
      </top>
      <bottom/>
      <diagonal/>
    </border>
    <border>
      <left style="medium">
        <color auto="1"/>
      </left>
      <right style="thin">
        <color auto="1"/>
      </right>
      <top/>
      <bottom/>
      <diagonal/>
    </border>
    <border>
      <left style="thin">
        <color auto="1"/>
      </left>
      <right/>
      <top/>
      <bottom/>
      <diagonal/>
    </border>
    <border>
      <left style="thin">
        <color auto="1"/>
      </left>
      <right style="medium">
        <color auto="1"/>
      </right>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style="thin">
        <color auto="1"/>
      </left>
      <right style="medium">
        <color auto="1"/>
      </right>
      <top/>
      <bottom style="medium">
        <color auto="1"/>
      </bottom>
      <diagonal/>
    </border>
    <border>
      <left style="medium">
        <color auto="1"/>
      </left>
      <right style="thin">
        <color auto="1"/>
      </right>
      <top/>
      <bottom style="thin">
        <color auto="1"/>
      </bottom>
      <diagonal/>
    </border>
    <border>
      <left style="medium">
        <color auto="1"/>
      </left>
      <right style="thin">
        <color auto="1"/>
      </right>
      <top style="thin">
        <color auto="1"/>
      </top>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medium">
        <color auto="1"/>
      </bottom>
      <diagonal/>
    </border>
    <border>
      <left/>
      <right/>
      <top style="medium">
        <color auto="1"/>
      </top>
      <bottom style="medium">
        <color auto="1"/>
      </bottom>
      <diagonal/>
    </border>
    <border>
      <left style="thin">
        <color auto="1"/>
      </left>
      <right style="medium">
        <color auto="1"/>
      </right>
      <top style="thin">
        <color auto="1"/>
      </top>
      <bottom/>
      <diagonal/>
    </border>
    <border>
      <left style="thin">
        <color auto="1"/>
      </left>
      <right style="medium">
        <color auto="1"/>
      </right>
      <top/>
      <bottom style="thin">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bottom style="hair">
        <color auto="1"/>
      </bottom>
      <diagonal/>
    </border>
    <border>
      <left style="thin">
        <color auto="1"/>
      </left>
      <right style="thin">
        <color auto="1"/>
      </right>
      <top style="hair">
        <color auto="1"/>
      </top>
      <bottom style="thin">
        <color auto="1"/>
      </bottom>
      <diagonal/>
    </border>
    <border>
      <left style="thin">
        <color indexed="64"/>
      </left>
      <right style="thin">
        <color indexed="64"/>
      </right>
      <top style="hair">
        <color indexed="64"/>
      </top>
      <bottom/>
      <diagonal/>
    </border>
    <border>
      <left style="thin">
        <color auto="1"/>
      </left>
      <right style="thin">
        <color auto="1"/>
      </right>
      <top style="hair">
        <color auto="1"/>
      </top>
      <bottom style="thin">
        <color auto="1"/>
      </bottom>
      <diagonal/>
    </border>
    <border>
      <left style="thin">
        <color auto="1"/>
      </left>
      <right style="thin">
        <color auto="1"/>
      </right>
      <top style="hair">
        <color auto="1"/>
      </top>
      <bottom style="thin">
        <color auto="1"/>
      </bottom>
      <diagonal/>
    </border>
    <border>
      <left style="thin">
        <color indexed="64"/>
      </left>
      <right style="thin">
        <color indexed="64"/>
      </right>
      <top style="hair">
        <color indexed="64"/>
      </top>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30"/>
      </bottom>
      <diagonal/>
    </border>
    <border>
      <left/>
      <right/>
      <top/>
      <bottom style="medium">
        <color indexed="49"/>
      </bottom>
      <diagonal/>
    </border>
    <border>
      <left/>
      <right/>
      <top style="thin">
        <color indexed="62"/>
      </top>
      <bottom style="double">
        <color indexed="62"/>
      </bottom>
      <diagonal/>
    </border>
    <border>
      <left/>
      <right/>
      <top style="thin">
        <color indexed="49"/>
      </top>
      <bottom style="double">
        <color indexed="49"/>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49"/>
      </top>
      <bottom style="double">
        <color indexed="49"/>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top/>
      <bottom/>
      <diagonal/>
    </border>
    <border>
      <left/>
      <right style="medium">
        <color auto="1"/>
      </right>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49"/>
      </top>
      <bottom style="double">
        <color indexed="49"/>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style="medium">
        <color indexed="64"/>
      </right>
      <top/>
      <bottom style="hair">
        <color indexed="64"/>
      </bottom>
      <diagonal/>
    </border>
    <border>
      <left style="medium">
        <color indexed="64"/>
      </left>
      <right style="thin">
        <color indexed="64"/>
      </right>
      <top style="thin">
        <color indexed="64"/>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style="hair">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hair">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49"/>
      </top>
      <bottom style="double">
        <color indexed="49"/>
      </bottom>
      <diagonal/>
    </border>
    <border>
      <left/>
      <right style="double">
        <color indexed="64"/>
      </right>
      <top style="thin">
        <color indexed="64"/>
      </top>
      <bottom style="thin">
        <color indexed="64"/>
      </bottom>
      <diagonal/>
    </border>
    <border>
      <left style="thin">
        <color auto="1"/>
      </left>
      <right style="double">
        <color indexed="64"/>
      </right>
      <top style="thin">
        <color auto="1"/>
      </top>
      <bottom style="thin">
        <color auto="1"/>
      </bottom>
      <diagonal/>
    </border>
    <border>
      <left style="double">
        <color indexed="64"/>
      </left>
      <right style="thin">
        <color auto="1"/>
      </right>
      <top style="thin">
        <color auto="1"/>
      </top>
      <bottom style="thin">
        <color auto="1"/>
      </bottom>
      <diagonal/>
    </border>
    <border>
      <left style="thin">
        <color indexed="64"/>
      </left>
      <right style="double">
        <color indexed="64"/>
      </right>
      <top style="hair">
        <color indexed="64"/>
      </top>
      <bottom/>
      <diagonal/>
    </border>
    <border>
      <left style="medium">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auto="1"/>
      </left>
      <right style="medium">
        <color auto="1"/>
      </right>
      <top style="thin">
        <color indexed="64"/>
      </top>
      <bottom style="hair">
        <color indexed="64"/>
      </bottom>
      <diagonal/>
    </border>
    <border>
      <left style="medium">
        <color indexed="64"/>
      </left>
      <right style="thin">
        <color indexed="64"/>
      </right>
      <top style="hair">
        <color indexed="64"/>
      </top>
      <bottom style="medium">
        <color auto="1"/>
      </bottom>
      <diagonal/>
    </border>
    <border>
      <left style="thin">
        <color indexed="64"/>
      </left>
      <right/>
      <top style="hair">
        <color indexed="64"/>
      </top>
      <bottom style="medium">
        <color auto="1"/>
      </bottom>
      <diagonal/>
    </border>
    <border>
      <left style="thin">
        <color auto="1"/>
      </left>
      <right style="medium">
        <color auto="1"/>
      </right>
      <top style="hair">
        <color indexed="64"/>
      </top>
      <bottom style="medium">
        <color auto="1"/>
      </bottom>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auto="1"/>
      </left>
      <right style="medium">
        <color auto="1"/>
      </right>
      <top style="hair">
        <color indexed="64"/>
      </top>
      <bottom style="thin">
        <color indexed="64"/>
      </bottom>
      <diagonal/>
    </border>
    <border>
      <left style="thin">
        <color indexed="64"/>
      </left>
      <right style="double">
        <color indexed="64"/>
      </right>
      <top/>
      <bottom style="thin">
        <color indexed="64"/>
      </bottom>
      <diagonal/>
    </border>
    <border>
      <left style="double">
        <color indexed="64"/>
      </left>
      <right style="thin">
        <color auto="1"/>
      </right>
      <top style="thin">
        <color auto="1"/>
      </top>
      <bottom/>
      <diagonal/>
    </border>
    <border>
      <left style="double">
        <color indexed="64"/>
      </left>
      <right style="thin">
        <color auto="1"/>
      </right>
      <top style="thin">
        <color auto="1"/>
      </top>
      <bottom style="double">
        <color indexed="64"/>
      </bottom>
      <diagonal/>
    </border>
    <border>
      <left style="thin">
        <color auto="1"/>
      </left>
      <right style="thin">
        <color auto="1"/>
      </right>
      <top style="thin">
        <color auto="1"/>
      </top>
      <bottom style="double">
        <color indexed="64"/>
      </bottom>
      <diagonal/>
    </border>
    <border>
      <left style="thin">
        <color auto="1"/>
      </left>
      <right style="double">
        <color indexed="64"/>
      </right>
      <top style="thin">
        <color auto="1"/>
      </top>
      <bottom style="double">
        <color indexed="64"/>
      </bottom>
      <diagonal/>
    </border>
    <border>
      <left style="double">
        <color indexed="64"/>
      </left>
      <right style="thin">
        <color auto="1"/>
      </right>
      <top/>
      <bottom style="thin">
        <color auto="1"/>
      </bottom>
      <diagonal/>
    </border>
    <border>
      <left style="thin">
        <color auto="1"/>
      </left>
      <right style="double">
        <color indexed="64"/>
      </right>
      <top style="thin">
        <color auto="1"/>
      </top>
      <bottom/>
      <diagonal/>
    </border>
    <border>
      <left style="double">
        <color indexed="64"/>
      </left>
      <right/>
      <top style="double">
        <color indexed="64"/>
      </top>
      <bottom style="thin">
        <color auto="1"/>
      </bottom>
      <diagonal/>
    </border>
    <border>
      <left/>
      <right style="double">
        <color indexed="18"/>
      </right>
      <top style="double">
        <color indexed="18"/>
      </top>
      <bottom/>
      <diagonal/>
    </border>
    <border>
      <left/>
      <right style="double">
        <color indexed="18"/>
      </right>
      <top/>
      <bottom style="double">
        <color indexed="64"/>
      </bottom>
      <diagonal/>
    </border>
  </borders>
  <cellStyleXfs count="132">
    <xf numFmtId="0" fontId="0" fillId="0" borderId="0"/>
    <xf numFmtId="43"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11" fillId="0" borderId="0"/>
    <xf numFmtId="172" fontId="11" fillId="0" borderId="0" applyFont="0" applyFill="0" applyBorder="0" applyAlignment="0" applyProtection="0"/>
    <xf numFmtId="171" fontId="11" fillId="0" borderId="0" applyFont="0" applyFill="0" applyBorder="0" applyAlignment="0" applyProtection="0"/>
    <xf numFmtId="0" fontId="27" fillId="0" borderId="0"/>
    <xf numFmtId="9" fontId="11" fillId="0" borderId="0" applyFont="0" applyFill="0" applyBorder="0" applyAlignment="0" applyProtection="0"/>
    <xf numFmtId="9" fontId="27" fillId="0" borderId="0" applyFill="0" applyBorder="0" applyAlignment="0" applyProtection="0"/>
    <xf numFmtId="173" fontId="27" fillId="0" borderId="0" applyFill="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7"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9"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7" borderId="0" applyNumberFormat="0" applyBorder="0" applyAlignment="0" applyProtection="0"/>
    <xf numFmtId="0" fontId="27" fillId="16"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9"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11"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3" borderId="0" applyNumberFormat="0" applyBorder="0" applyAlignment="0" applyProtection="0"/>
    <xf numFmtId="0" fontId="29" fillId="26" borderId="0" applyNumberFormat="0" applyBorder="0" applyAlignment="0" applyProtection="0"/>
    <xf numFmtId="0" fontId="29" fillId="9" borderId="0" applyNumberFormat="0" applyBorder="0" applyAlignment="0" applyProtection="0"/>
    <xf numFmtId="0" fontId="30" fillId="10" borderId="0" applyNumberFormat="0" applyBorder="0" applyAlignment="0" applyProtection="0"/>
    <xf numFmtId="0" fontId="31" fillId="25" borderId="141" applyNumberFormat="0" applyAlignment="0" applyProtection="0"/>
    <xf numFmtId="0" fontId="31" fillId="27" borderId="141" applyNumberFormat="0" applyAlignment="0" applyProtection="0"/>
    <xf numFmtId="0" fontId="32" fillId="28" borderId="142" applyNumberFormat="0" applyAlignment="0" applyProtection="0"/>
    <xf numFmtId="0" fontId="33" fillId="0" borderId="143" applyNumberFormat="0" applyFill="0" applyAlignment="0" applyProtection="0"/>
    <xf numFmtId="0" fontId="29" fillId="29" borderId="0" applyNumberFormat="0" applyBorder="0" applyAlignment="0" applyProtection="0"/>
    <xf numFmtId="0" fontId="29" fillId="23"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29" fillId="24" borderId="0" applyNumberFormat="0" applyBorder="0" applyAlignment="0" applyProtection="0"/>
    <xf numFmtId="0" fontId="29" fillId="32" borderId="0" applyNumberFormat="0" applyBorder="0" applyAlignment="0" applyProtection="0"/>
    <xf numFmtId="0" fontId="29" fillId="23" borderId="0" applyNumberFormat="0" applyBorder="0" applyAlignment="0" applyProtection="0"/>
    <xf numFmtId="0" fontId="29" fillId="33" borderId="0" applyNumberFormat="0" applyBorder="0" applyAlignment="0" applyProtection="0"/>
    <xf numFmtId="0" fontId="34" fillId="15" borderId="141" applyNumberFormat="0" applyAlignment="0" applyProtection="0"/>
    <xf numFmtId="0" fontId="34" fillId="9" borderId="141" applyNumberFormat="0" applyAlignment="0" applyProtection="0"/>
    <xf numFmtId="0" fontId="27" fillId="0" borderId="0"/>
    <xf numFmtId="0" fontId="27" fillId="0" borderId="0"/>
    <xf numFmtId="178" fontId="27" fillId="0" borderId="0" applyFill="0" applyBorder="0" applyAlignment="0" applyProtection="0"/>
    <xf numFmtId="176" fontId="44" fillId="0" borderId="0" applyFont="0" applyFill="0" applyBorder="0" applyAlignment="0" applyProtection="0"/>
    <xf numFmtId="176" fontId="11" fillId="0" borderId="0" applyFont="0" applyFill="0" applyBorder="0" applyAlignment="0" applyProtection="0"/>
    <xf numFmtId="176" fontId="44" fillId="0" borderId="0" applyFont="0" applyFill="0" applyBorder="0" applyAlignment="0" applyProtection="0"/>
    <xf numFmtId="176" fontId="11" fillId="0" borderId="0" applyFont="0" applyFill="0" applyBorder="0" applyAlignment="0" applyProtection="0"/>
    <xf numFmtId="176" fontId="44" fillId="0" borderId="0" applyFill="0" applyBorder="0" applyAlignment="0" applyProtection="0"/>
    <xf numFmtId="0" fontId="11" fillId="0" borderId="0"/>
    <xf numFmtId="0" fontId="35" fillId="0" borderId="0" applyBorder="0" applyProtection="0"/>
    <xf numFmtId="0" fontId="11" fillId="0" borderId="0"/>
    <xf numFmtId="0" fontId="11" fillId="0" borderId="0"/>
    <xf numFmtId="0" fontId="44" fillId="0" borderId="0"/>
    <xf numFmtId="0" fontId="11" fillId="11" borderId="144" applyNumberFormat="0" applyAlignment="0" applyProtection="0"/>
    <xf numFmtId="0" fontId="36" fillId="25" borderId="145" applyNumberFormat="0" applyAlignment="0" applyProtection="0"/>
    <xf numFmtId="0" fontId="36" fillId="27" borderId="145" applyNumberFormat="0" applyAlignment="0" applyProtection="0"/>
    <xf numFmtId="171" fontId="11"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146" applyNumberFormat="0" applyFill="0" applyAlignment="0" applyProtection="0"/>
    <xf numFmtId="0" fontId="46" fillId="0" borderId="147" applyNumberFormat="0" applyFill="0" applyAlignment="0" applyProtection="0"/>
    <xf numFmtId="0" fontId="45" fillId="0" borderId="0" applyNumberFormat="0" applyFill="0" applyBorder="0" applyAlignment="0" applyProtection="0"/>
    <xf numFmtId="0" fontId="41" fillId="0" borderId="148" applyNumberFormat="0" applyFill="0" applyAlignment="0" applyProtection="0"/>
    <xf numFmtId="0" fontId="47" fillId="0" borderId="148" applyNumberFormat="0" applyFill="0" applyAlignment="0" applyProtection="0"/>
    <xf numFmtId="0" fontId="42" fillId="0" borderId="149" applyNumberFormat="0" applyFill="0" applyAlignment="0" applyProtection="0"/>
    <xf numFmtId="0" fontId="48" fillId="0" borderId="150" applyNumberFormat="0" applyFill="0" applyAlignment="0" applyProtection="0"/>
    <xf numFmtId="0" fontId="42" fillId="0" borderId="0" applyNumberFormat="0" applyFill="0" applyBorder="0" applyAlignment="0" applyProtection="0"/>
    <xf numFmtId="0" fontId="48" fillId="0" borderId="0" applyNumberFormat="0" applyFill="0" applyBorder="0" applyAlignment="0" applyProtection="0"/>
    <xf numFmtId="0" fontId="43" fillId="0" borderId="151" applyNumberFormat="0" applyFill="0" applyAlignment="0" applyProtection="0"/>
    <xf numFmtId="0" fontId="43" fillId="0" borderId="152" applyNumberFormat="0" applyFill="0" applyAlignment="0" applyProtection="0"/>
    <xf numFmtId="43" fontId="44" fillId="0" borderId="0" applyFont="0" applyFill="0" applyBorder="0" applyAlignment="0" applyProtection="0"/>
    <xf numFmtId="43" fontId="11" fillId="0" borderId="0" applyFont="0" applyFill="0" applyBorder="0" applyAlignment="0" applyProtection="0"/>
    <xf numFmtId="43" fontId="44" fillId="0" borderId="0" applyFont="0" applyFill="0" applyBorder="0" applyAlignment="0" applyProtection="0"/>
    <xf numFmtId="43" fontId="11" fillId="0" borderId="0" applyFont="0" applyFill="0" applyBorder="0" applyAlignment="0" applyProtection="0"/>
    <xf numFmtId="171" fontId="11" fillId="0" borderId="0" applyFont="0" applyFill="0" applyBorder="0" applyAlignment="0" applyProtection="0"/>
    <xf numFmtId="177" fontId="27" fillId="0" borderId="0"/>
    <xf numFmtId="176" fontId="11" fillId="0" borderId="0" applyFont="0" applyFill="0" applyBorder="0" applyAlignment="0" applyProtection="0"/>
    <xf numFmtId="176" fontId="11" fillId="0" borderId="0" applyFill="0" applyBorder="0" applyAlignment="0" applyProtection="0"/>
    <xf numFmtId="0" fontId="11" fillId="0" borderId="0"/>
    <xf numFmtId="43" fontId="11" fillId="0" borderId="0" applyFont="0" applyFill="0" applyBorder="0" applyAlignment="0" applyProtection="0"/>
    <xf numFmtId="165" fontId="1" fillId="0" borderId="0" applyFont="0" applyFill="0" applyBorder="0" applyAlignment="0" applyProtection="0"/>
    <xf numFmtId="0" fontId="44" fillId="0" borderId="0"/>
    <xf numFmtId="176" fontId="44" fillId="0" borderId="0" applyFont="0" applyFill="0" applyBorder="0" applyAlignment="0" applyProtection="0"/>
    <xf numFmtId="0" fontId="35" fillId="0" borderId="0" applyBorder="0" applyProtection="0"/>
    <xf numFmtId="0" fontId="49" fillId="0" borderId="0"/>
    <xf numFmtId="0" fontId="31" fillId="25" borderId="153" applyNumberFormat="0" applyAlignment="0" applyProtection="0"/>
    <xf numFmtId="0" fontId="31" fillId="27" borderId="153" applyNumberFormat="0" applyAlignment="0" applyProtection="0"/>
    <xf numFmtId="0" fontId="34" fillId="15" borderId="153" applyNumberFormat="0" applyAlignment="0" applyProtection="0"/>
    <xf numFmtId="0" fontId="34" fillId="9" borderId="153" applyNumberFormat="0" applyAlignment="0" applyProtection="0"/>
    <xf numFmtId="0" fontId="11" fillId="11" borderId="154" applyNumberFormat="0" applyAlignment="0" applyProtection="0"/>
    <xf numFmtId="0" fontId="36" fillId="25" borderId="155" applyNumberFormat="0" applyAlignment="0" applyProtection="0"/>
    <xf numFmtId="0" fontId="36" fillId="27" borderId="155" applyNumberFormat="0" applyAlignment="0" applyProtection="0"/>
    <xf numFmtId="0" fontId="43" fillId="0" borderId="156" applyNumberFormat="0" applyFill="0" applyAlignment="0" applyProtection="0"/>
    <xf numFmtId="0" fontId="43" fillId="0" borderId="157" applyNumberFormat="0" applyFill="0" applyAlignment="0" applyProtection="0"/>
    <xf numFmtId="0" fontId="31" fillId="25" borderId="162" applyNumberFormat="0" applyAlignment="0" applyProtection="0"/>
    <xf numFmtId="0" fontId="31" fillId="27" borderId="162" applyNumberFormat="0" applyAlignment="0" applyProtection="0"/>
    <xf numFmtId="0" fontId="34" fillId="15" borderId="162" applyNumberFormat="0" applyAlignment="0" applyProtection="0"/>
    <xf numFmtId="0" fontId="34" fillId="9" borderId="162" applyNumberFormat="0" applyAlignment="0" applyProtection="0"/>
    <xf numFmtId="0" fontId="11" fillId="11" borderId="163" applyNumberFormat="0" applyAlignment="0" applyProtection="0"/>
    <xf numFmtId="0" fontId="36" fillId="25" borderId="164" applyNumberFormat="0" applyAlignment="0" applyProtection="0"/>
    <xf numFmtId="0" fontId="36" fillId="27" borderId="164" applyNumberFormat="0" applyAlignment="0" applyProtection="0"/>
    <xf numFmtId="0" fontId="43" fillId="0" borderId="165" applyNumberFormat="0" applyFill="0" applyAlignment="0" applyProtection="0"/>
    <xf numFmtId="0" fontId="43" fillId="0" borderId="166" applyNumberFormat="0" applyFill="0" applyAlignment="0" applyProtection="0"/>
    <xf numFmtId="0" fontId="31" fillId="25" borderId="189" applyNumberFormat="0" applyAlignment="0" applyProtection="0"/>
    <xf numFmtId="0" fontId="31" fillId="27" borderId="189" applyNumberFormat="0" applyAlignment="0" applyProtection="0"/>
    <xf numFmtId="0" fontId="34" fillId="15" borderId="189" applyNumberFormat="0" applyAlignment="0" applyProtection="0"/>
    <xf numFmtId="0" fontId="34" fillId="9" borderId="189" applyNumberFormat="0" applyAlignment="0" applyProtection="0"/>
    <xf numFmtId="0" fontId="11" fillId="11" borderId="190" applyNumberFormat="0" applyAlignment="0" applyProtection="0"/>
    <xf numFmtId="0" fontId="36" fillId="25" borderId="191" applyNumberFormat="0" applyAlignment="0" applyProtection="0"/>
    <xf numFmtId="0" fontId="36" fillId="27" borderId="191" applyNumberFormat="0" applyAlignment="0" applyProtection="0"/>
    <xf numFmtId="0" fontId="43" fillId="0" borderId="192" applyNumberFormat="0" applyFill="0" applyAlignment="0" applyProtection="0"/>
    <xf numFmtId="0" fontId="43" fillId="0" borderId="193" applyNumberFormat="0" applyFill="0" applyAlignment="0" applyProtection="0"/>
  </cellStyleXfs>
  <cellXfs count="647">
    <xf numFmtId="0" fontId="0" fillId="0" borderId="0" xfId="0"/>
    <xf numFmtId="4" fontId="8" fillId="0" borderId="0" xfId="0" applyNumberFormat="1" applyFont="1" applyAlignment="1">
      <alignment horizontal="center" vertical="center"/>
    </xf>
    <xf numFmtId="4" fontId="0" fillId="0" borderId="0" xfId="0" applyNumberFormat="1"/>
    <xf numFmtId="9" fontId="9" fillId="0" borderId="9" xfId="0" applyNumberFormat="1" applyFont="1" applyBorder="1" applyAlignment="1">
      <alignment horizontal="center" vertical="center"/>
    </xf>
    <xf numFmtId="0" fontId="9" fillId="2" borderId="11" xfId="0" applyFont="1" applyFill="1" applyBorder="1" applyAlignment="1">
      <alignment horizontal="center" vertical="center" wrapText="1"/>
    </xf>
    <xf numFmtId="0" fontId="9" fillId="2" borderId="12" xfId="0" applyFont="1" applyFill="1" applyBorder="1" applyAlignment="1">
      <alignment horizontal="center" vertical="center" wrapText="1"/>
    </xf>
    <xf numFmtId="4" fontId="9" fillId="2" borderId="14" xfId="0" applyNumberFormat="1" applyFont="1" applyFill="1" applyBorder="1" applyAlignment="1">
      <alignment vertical="center" wrapText="1"/>
    </xf>
    <xf numFmtId="0" fontId="7" fillId="2" borderId="15" xfId="0" applyFont="1" applyFill="1" applyBorder="1" applyAlignment="1">
      <alignment vertical="center" wrapText="1"/>
    </xf>
    <xf numFmtId="0" fontId="9" fillId="2" borderId="16" xfId="0" applyFont="1" applyFill="1" applyBorder="1" applyAlignment="1">
      <alignment horizontal="center" vertical="center" wrapText="1"/>
    </xf>
    <xf numFmtId="4" fontId="9" fillId="2" borderId="16" xfId="0" applyNumberFormat="1" applyFont="1" applyFill="1" applyBorder="1" applyAlignment="1">
      <alignment vertical="center" wrapText="1"/>
    </xf>
    <xf numFmtId="166" fontId="9" fillId="2" borderId="19" xfId="0" applyNumberFormat="1" applyFont="1" applyFill="1" applyBorder="1" applyAlignment="1">
      <alignment horizontal="center" vertical="center" wrapText="1"/>
    </xf>
    <xf numFmtId="0" fontId="10" fillId="0" borderId="20" xfId="0" applyFont="1" applyFill="1" applyBorder="1" applyAlignment="1">
      <alignment horizontal="center" vertical="center" wrapText="1"/>
    </xf>
    <xf numFmtId="0" fontId="10" fillId="0" borderId="21" xfId="0" applyFont="1" applyFill="1" applyBorder="1" applyAlignment="1">
      <alignment horizontal="center" vertical="center"/>
    </xf>
    <xf numFmtId="166" fontId="9" fillId="0" borderId="24" xfId="0" applyNumberFormat="1" applyFont="1" applyFill="1" applyBorder="1" applyAlignment="1">
      <alignment horizontal="center" vertical="center" wrapText="1"/>
    </xf>
    <xf numFmtId="166" fontId="9" fillId="0" borderId="25" xfId="0" applyNumberFormat="1" applyFont="1" applyFill="1" applyBorder="1" applyAlignment="1">
      <alignment horizontal="center" vertical="center" wrapText="1"/>
    </xf>
    <xf numFmtId="0" fontId="12" fillId="0" borderId="21" xfId="0" applyNumberFormat="1" applyFont="1" applyFill="1" applyBorder="1" applyAlignment="1">
      <alignment horizontal="center" vertical="center" wrapText="1"/>
    </xf>
    <xf numFmtId="166" fontId="7" fillId="0" borderId="25" xfId="0" applyNumberFormat="1" applyFont="1" applyFill="1" applyBorder="1" applyAlignment="1">
      <alignment horizontal="center" vertical="center" wrapText="1"/>
    </xf>
    <xf numFmtId="166" fontId="7" fillId="0" borderId="26" xfId="0" applyNumberFormat="1" applyFont="1" applyFill="1" applyBorder="1" applyAlignment="1">
      <alignment horizontal="center" vertical="center" wrapText="1"/>
    </xf>
    <xf numFmtId="0" fontId="9" fillId="2" borderId="27" xfId="0" applyFont="1" applyFill="1" applyBorder="1" applyAlignment="1">
      <alignment horizontal="center" vertical="center" wrapText="1"/>
    </xf>
    <xf numFmtId="0" fontId="9" fillId="2" borderId="28" xfId="0" applyFont="1" applyFill="1" applyBorder="1" applyAlignment="1">
      <alignment horizontal="center" vertical="center" wrapText="1"/>
    </xf>
    <xf numFmtId="4" fontId="9" fillId="2" borderId="28" xfId="0" applyNumberFormat="1" applyFont="1" applyFill="1" applyBorder="1" applyAlignment="1">
      <alignment vertical="center" wrapText="1"/>
    </xf>
    <xf numFmtId="166" fontId="9" fillId="2" borderId="32" xfId="0" applyNumberFormat="1" applyFont="1" applyFill="1" applyBorder="1" applyAlignment="1">
      <alignment horizontal="center" vertical="center" wrapText="1"/>
    </xf>
    <xf numFmtId="166" fontId="10" fillId="0" borderId="25" xfId="0" applyNumberFormat="1" applyFont="1" applyBorder="1" applyAlignment="1">
      <alignment horizontal="center" vertical="center"/>
    </xf>
    <xf numFmtId="4" fontId="11" fillId="0" borderId="0" xfId="0" applyNumberFormat="1" applyFont="1"/>
    <xf numFmtId="0" fontId="10" fillId="0" borderId="33" xfId="0" applyFont="1" applyFill="1" applyBorder="1" applyAlignment="1">
      <alignment horizontal="left" vertical="center" wrapText="1"/>
    </xf>
    <xf numFmtId="0" fontId="10" fillId="0" borderId="33" xfId="0" applyFont="1" applyFill="1" applyBorder="1" applyAlignment="1">
      <alignment horizontal="center" vertical="center" wrapText="1"/>
    </xf>
    <xf numFmtId="3" fontId="10" fillId="0" borderId="33" xfId="0" applyNumberFormat="1" applyFont="1" applyFill="1" applyBorder="1" applyAlignment="1">
      <alignment horizontal="center" vertical="center" wrapText="1"/>
    </xf>
    <xf numFmtId="39" fontId="10" fillId="0" borderId="34" xfId="1" applyNumberFormat="1" applyFont="1" applyFill="1" applyBorder="1" applyAlignment="1">
      <alignment horizontal="right" vertical="center"/>
    </xf>
    <xf numFmtId="0" fontId="13" fillId="2" borderId="27" xfId="0" applyFont="1" applyFill="1" applyBorder="1" applyAlignment="1">
      <alignment horizontal="center" vertical="center" wrapText="1"/>
    </xf>
    <xf numFmtId="4" fontId="13" fillId="2" borderId="28" xfId="0" applyNumberFormat="1" applyFont="1" applyFill="1" applyBorder="1" applyAlignment="1">
      <alignment vertical="center" wrapText="1"/>
    </xf>
    <xf numFmtId="166" fontId="13" fillId="2" borderId="32" xfId="0" applyNumberFormat="1" applyFont="1" applyFill="1" applyBorder="1" applyAlignment="1">
      <alignment horizontal="center" vertical="center" wrapText="1"/>
    </xf>
    <xf numFmtId="0" fontId="12" fillId="0" borderId="35" xfId="0" applyFont="1" applyBorder="1" applyAlignment="1">
      <alignment horizontal="center" vertical="center" wrapText="1"/>
    </xf>
    <xf numFmtId="0" fontId="12" fillId="0" borderId="36" xfId="0" applyFont="1" applyFill="1" applyBorder="1" applyAlignment="1">
      <alignment vertical="center" wrapText="1"/>
    </xf>
    <xf numFmtId="0" fontId="12" fillId="0" borderId="36" xfId="0" applyFont="1" applyBorder="1" applyAlignment="1">
      <alignment horizontal="center" vertical="center" wrapText="1"/>
    </xf>
    <xf numFmtId="4" fontId="12" fillId="0" borderId="36" xfId="0" applyNumberFormat="1" applyFont="1" applyBorder="1" applyAlignment="1">
      <alignment vertical="center" wrapText="1"/>
    </xf>
    <xf numFmtId="4" fontId="12" fillId="0" borderId="36" xfId="0" applyNumberFormat="1" applyFont="1" applyBorder="1" applyAlignment="1">
      <alignment horizontal="right" vertical="center" wrapText="1"/>
    </xf>
    <xf numFmtId="0" fontId="10" fillId="0" borderId="36" xfId="0" applyFont="1" applyFill="1" applyBorder="1" applyAlignment="1">
      <alignment horizontal="center" vertical="center"/>
    </xf>
    <xf numFmtId="166" fontId="12" fillId="0" borderId="24" xfId="0" applyNumberFormat="1" applyFont="1" applyBorder="1" applyAlignment="1">
      <alignment horizontal="center" vertical="center" wrapText="1"/>
    </xf>
    <xf numFmtId="0" fontId="12" fillId="0" borderId="37" xfId="0" applyFont="1" applyBorder="1" applyAlignment="1">
      <alignment horizontal="center" vertical="center" wrapText="1"/>
    </xf>
    <xf numFmtId="0" fontId="12" fillId="0" borderId="23" xfId="0" applyFont="1" applyFill="1" applyBorder="1" applyAlignment="1">
      <alignment vertical="center" wrapText="1"/>
    </xf>
    <xf numFmtId="0" fontId="12" fillId="0" borderId="23" xfId="0" applyFont="1" applyBorder="1" applyAlignment="1">
      <alignment horizontal="center" vertical="center" wrapText="1"/>
    </xf>
    <xf numFmtId="4" fontId="12" fillId="0" borderId="23" xfId="0" applyNumberFormat="1" applyFont="1" applyBorder="1" applyAlignment="1">
      <alignment vertical="center" wrapText="1"/>
    </xf>
    <xf numFmtId="0" fontId="10" fillId="0" borderId="23" xfId="0" applyFont="1" applyFill="1" applyBorder="1" applyAlignment="1">
      <alignment horizontal="center" vertical="center"/>
    </xf>
    <xf numFmtId="166" fontId="12" fillId="0" borderId="25" xfId="0" applyNumberFormat="1" applyFont="1" applyBorder="1" applyAlignment="1">
      <alignment horizontal="center" vertical="center" wrapText="1"/>
    </xf>
    <xf numFmtId="0" fontId="12" fillId="0" borderId="38" xfId="0" applyFont="1" applyBorder="1" applyAlignment="1">
      <alignment horizontal="center" vertical="center" wrapText="1"/>
    </xf>
    <xf numFmtId="0" fontId="12" fillId="0" borderId="33" xfId="0" applyFont="1" applyFill="1" applyBorder="1" applyAlignment="1">
      <alignment vertical="center" wrapText="1"/>
    </xf>
    <xf numFmtId="0" fontId="12" fillId="0" borderId="33" xfId="0" applyFont="1" applyBorder="1" applyAlignment="1">
      <alignment horizontal="center" vertical="center" wrapText="1"/>
    </xf>
    <xf numFmtId="4" fontId="12" fillId="0" borderId="33" xfId="0" applyNumberFormat="1" applyFont="1" applyBorder="1" applyAlignment="1">
      <alignment horizontal="right" vertical="center" wrapText="1"/>
    </xf>
    <xf numFmtId="166" fontId="13" fillId="2" borderId="39" xfId="0" applyNumberFormat="1" applyFont="1" applyFill="1" applyBorder="1" applyAlignment="1">
      <alignment horizontal="center" vertical="center" wrapText="1"/>
    </xf>
    <xf numFmtId="0" fontId="10" fillId="0" borderId="33" xfId="0" applyFont="1" applyFill="1" applyBorder="1" applyAlignment="1">
      <alignment horizontal="center" vertical="center"/>
    </xf>
    <xf numFmtId="0" fontId="10" fillId="0" borderId="40" xfId="0" applyFont="1" applyBorder="1" applyAlignment="1">
      <alignment vertical="center" wrapText="1"/>
    </xf>
    <xf numFmtId="1" fontId="10" fillId="0" borderId="36" xfId="0" applyNumberFormat="1" applyFont="1" applyBorder="1" applyAlignment="1">
      <alignment horizontal="center" vertical="center"/>
    </xf>
    <xf numFmtId="0" fontId="10" fillId="0" borderId="41" xfId="0" applyFont="1" applyBorder="1" applyAlignment="1">
      <alignment vertical="center" wrapText="1"/>
    </xf>
    <xf numFmtId="1" fontId="10" fillId="0" borderId="23" xfId="0" applyNumberFormat="1" applyFont="1" applyBorder="1" applyAlignment="1">
      <alignment horizontal="center" vertical="center"/>
    </xf>
    <xf numFmtId="0" fontId="12" fillId="0" borderId="49" xfId="0" applyFont="1" applyBorder="1" applyAlignment="1">
      <alignment horizontal="center" vertical="center" wrapText="1"/>
    </xf>
    <xf numFmtId="0" fontId="10" fillId="0" borderId="50" xfId="0" applyFont="1" applyFill="1" applyBorder="1" applyAlignment="1">
      <alignment horizontal="center" vertical="center"/>
    </xf>
    <xf numFmtId="167" fontId="12" fillId="0" borderId="51" xfId="0" applyNumberFormat="1" applyFont="1" applyBorder="1" applyAlignment="1">
      <alignment horizontal="center" vertical="center" wrapText="1"/>
    </xf>
    <xf numFmtId="0" fontId="9" fillId="0" borderId="9" xfId="0" applyFont="1" applyBorder="1" applyAlignment="1">
      <alignment horizontal="center" vertical="center"/>
    </xf>
    <xf numFmtId="4" fontId="9" fillId="0" borderId="9" xfId="0" applyNumberFormat="1" applyFont="1" applyBorder="1" applyAlignment="1">
      <alignment horizontal="right" vertical="center"/>
    </xf>
    <xf numFmtId="167" fontId="9" fillId="0" borderId="9" xfId="0" applyNumberFormat="1" applyFont="1" applyBorder="1" applyAlignment="1">
      <alignment horizontal="center" vertical="center"/>
    </xf>
    <xf numFmtId="9" fontId="0" fillId="0" borderId="0" xfId="0" applyNumberFormat="1"/>
    <xf numFmtId="4" fontId="8" fillId="0" borderId="0" xfId="0" applyNumberFormat="1" applyFont="1"/>
    <xf numFmtId="0" fontId="0" fillId="0" borderId="0" xfId="0" applyFill="1"/>
    <xf numFmtId="0" fontId="12" fillId="0" borderId="42" xfId="0" applyFont="1" applyFill="1" applyBorder="1" applyAlignment="1">
      <alignment vertical="center" wrapText="1"/>
    </xf>
    <xf numFmtId="0" fontId="21" fillId="0" borderId="0" xfId="0" applyFont="1" applyBorder="1" applyAlignment="1">
      <alignment vertical="center"/>
    </xf>
    <xf numFmtId="4" fontId="20" fillId="0" borderId="0" xfId="1" applyNumberFormat="1" applyFont="1" applyFill="1" applyBorder="1" applyAlignment="1">
      <alignment vertical="center" wrapText="1"/>
    </xf>
    <xf numFmtId="0" fontId="22" fillId="0" borderId="61" xfId="0" applyFont="1" applyBorder="1" applyAlignment="1">
      <alignment horizontal="center" vertical="center" wrapText="1"/>
    </xf>
    <xf numFmtId="0" fontId="17" fillId="0" borderId="62" xfId="0" applyFont="1" applyBorder="1" applyAlignment="1">
      <alignment horizontal="center" vertical="center"/>
    </xf>
    <xf numFmtId="0" fontId="17" fillId="0" borderId="9" xfId="0" applyFont="1" applyBorder="1" applyAlignment="1">
      <alignment horizontal="center" vertical="center"/>
    </xf>
    <xf numFmtId="0" fontId="17" fillId="0" borderId="9" xfId="0" applyFont="1" applyBorder="1" applyAlignment="1">
      <alignment horizontal="center" vertical="center" wrapText="1"/>
    </xf>
    <xf numFmtId="0" fontId="17" fillId="0" borderId="63" xfId="0" applyFont="1" applyBorder="1" applyAlignment="1">
      <alignment horizontal="center" vertical="center" wrapText="1"/>
    </xf>
    <xf numFmtId="0" fontId="18" fillId="0" borderId="64" xfId="0" applyFont="1" applyFill="1" applyBorder="1" applyAlignment="1">
      <alignment horizontal="center" vertical="center"/>
    </xf>
    <xf numFmtId="9" fontId="15" fillId="0" borderId="21" xfId="0" applyNumberFormat="1" applyFont="1" applyBorder="1" applyAlignment="1">
      <alignment horizontal="center" vertical="center"/>
    </xf>
    <xf numFmtId="9" fontId="15" fillId="0" borderId="67" xfId="0" applyNumberFormat="1" applyFont="1" applyBorder="1" applyAlignment="1">
      <alignment horizontal="center" vertical="center"/>
    </xf>
    <xf numFmtId="0" fontId="8" fillId="0" borderId="0" xfId="0" applyFont="1" applyFill="1" applyAlignment="1">
      <alignment horizontal="center" vertical="center"/>
    </xf>
    <xf numFmtId="4" fontId="17" fillId="0" borderId="23" xfId="0" applyNumberFormat="1" applyFont="1" applyBorder="1" applyAlignment="1">
      <alignment horizontal="right" vertical="center"/>
    </xf>
    <xf numFmtId="4" fontId="15" fillId="0" borderId="23" xfId="0" applyNumberFormat="1" applyFont="1" applyBorder="1" applyAlignment="1">
      <alignment horizontal="right" vertical="center"/>
    </xf>
    <xf numFmtId="4" fontId="15" fillId="0" borderId="23" xfId="0" applyNumberFormat="1" applyFont="1" applyBorder="1" applyAlignment="1">
      <alignment horizontal="center" vertical="center"/>
    </xf>
    <xf numFmtId="4" fontId="17" fillId="0" borderId="69" xfId="0" applyNumberFormat="1" applyFont="1" applyBorder="1" applyAlignment="1">
      <alignment horizontal="right" vertical="center"/>
    </xf>
    <xf numFmtId="9" fontId="15" fillId="0" borderId="23" xfId="2" applyFont="1" applyBorder="1" applyAlignment="1">
      <alignment horizontal="right" vertical="center"/>
    </xf>
    <xf numFmtId="9" fontId="15" fillId="0" borderId="69" xfId="2" applyFont="1" applyBorder="1" applyAlignment="1">
      <alignment horizontal="right" vertical="center"/>
    </xf>
    <xf numFmtId="9" fontId="15" fillId="0" borderId="23" xfId="0" applyNumberFormat="1" applyFont="1" applyBorder="1" applyAlignment="1">
      <alignment horizontal="center" vertical="center"/>
    </xf>
    <xf numFmtId="9" fontId="15" fillId="0" borderId="69" xfId="0" applyNumberFormat="1" applyFont="1" applyBorder="1" applyAlignment="1">
      <alignment horizontal="center" vertical="center"/>
    </xf>
    <xf numFmtId="4" fontId="8" fillId="0" borderId="0" xfId="0" applyNumberFormat="1" applyFont="1" applyFill="1" applyAlignment="1">
      <alignment horizontal="center" vertical="center"/>
    </xf>
    <xf numFmtId="4" fontId="17" fillId="0" borderId="33" xfId="0" applyNumberFormat="1" applyFont="1" applyBorder="1" applyAlignment="1">
      <alignment horizontal="right" vertical="center"/>
    </xf>
    <xf numFmtId="4" fontId="15" fillId="0" borderId="33" xfId="0" applyNumberFormat="1" applyFont="1" applyBorder="1" applyAlignment="1">
      <alignment horizontal="right" vertical="center"/>
    </xf>
    <xf numFmtId="4" fontId="15" fillId="0" borderId="33" xfId="0" applyNumberFormat="1" applyFont="1" applyBorder="1" applyAlignment="1">
      <alignment horizontal="center" vertical="center"/>
    </xf>
    <xf numFmtId="4" fontId="17" fillId="0" borderId="71" xfId="0" applyNumberFormat="1" applyFont="1" applyBorder="1" applyAlignment="1">
      <alignment horizontal="right" vertical="center"/>
    </xf>
    <xf numFmtId="0" fontId="18" fillId="0" borderId="72" xfId="0" applyFont="1" applyFill="1" applyBorder="1" applyAlignment="1">
      <alignment horizontal="center" vertical="center"/>
    </xf>
    <xf numFmtId="4" fontId="17" fillId="0" borderId="79" xfId="0" applyNumberFormat="1" applyFont="1" applyBorder="1" applyAlignment="1">
      <alignment horizontal="right" vertical="center"/>
    </xf>
    <xf numFmtId="4" fontId="15" fillId="0" borderId="79" xfId="0" applyNumberFormat="1" applyFont="1" applyBorder="1" applyAlignment="1">
      <alignment horizontal="right" vertical="center"/>
    </xf>
    <xf numFmtId="4" fontId="15" fillId="0" borderId="79" xfId="0" applyNumberFormat="1" applyFont="1" applyBorder="1" applyAlignment="1">
      <alignment horizontal="center" vertical="center"/>
    </xf>
    <xf numFmtId="4" fontId="17" fillId="0" borderId="80" xfId="0" applyNumberFormat="1" applyFont="1" applyBorder="1" applyAlignment="1">
      <alignment horizontal="right" vertical="center"/>
    </xf>
    <xf numFmtId="9" fontId="15" fillId="0" borderId="36" xfId="0" applyNumberFormat="1" applyFont="1" applyBorder="1" applyAlignment="1">
      <alignment horizontal="center" vertical="center"/>
    </xf>
    <xf numFmtId="9" fontId="15" fillId="0" borderId="81" xfId="0" applyNumberFormat="1" applyFont="1" applyBorder="1" applyAlignment="1">
      <alignment horizontal="center" vertical="center"/>
    </xf>
    <xf numFmtId="4" fontId="17" fillId="0" borderId="79" xfId="0" applyNumberFormat="1" applyFont="1" applyBorder="1" applyAlignment="1">
      <alignment horizontal="center" vertical="center"/>
    </xf>
    <xf numFmtId="9" fontId="17" fillId="0" borderId="23" xfId="2" applyFont="1" applyBorder="1" applyAlignment="1">
      <alignment horizontal="center" vertical="center"/>
    </xf>
    <xf numFmtId="9" fontId="15" fillId="0" borderId="23" xfId="2" applyFont="1" applyBorder="1" applyAlignment="1">
      <alignment horizontal="center" vertical="center"/>
    </xf>
    <xf numFmtId="9" fontId="17" fillId="0" borderId="69" xfId="2" applyFont="1" applyBorder="1" applyAlignment="1">
      <alignment horizontal="center" vertical="center"/>
    </xf>
    <xf numFmtId="4" fontId="17" fillId="0" borderId="10" xfId="0" applyNumberFormat="1" applyFont="1" applyBorder="1" applyAlignment="1">
      <alignment horizontal="right" vertical="center"/>
    </xf>
    <xf numFmtId="4" fontId="17" fillId="0" borderId="86" xfId="0" applyNumberFormat="1" applyFont="1" applyBorder="1" applyAlignment="1">
      <alignment horizontal="right" vertical="center"/>
    </xf>
    <xf numFmtId="4" fontId="17" fillId="0" borderId="87" xfId="0" applyNumberFormat="1" applyFont="1" applyBorder="1" applyAlignment="1">
      <alignment horizontal="right" vertical="center"/>
    </xf>
    <xf numFmtId="4" fontId="17" fillId="0" borderId="90" xfId="0" applyNumberFormat="1" applyFont="1" applyBorder="1" applyAlignment="1">
      <alignment horizontal="center" vertical="center"/>
    </xf>
    <xf numFmtId="4" fontId="15" fillId="0" borderId="90" xfId="0" applyNumberFormat="1" applyFont="1" applyBorder="1" applyAlignment="1">
      <alignment horizontal="right" vertical="center"/>
    </xf>
    <xf numFmtId="4" fontId="17" fillId="0" borderId="91" xfId="0" applyNumberFormat="1" applyFont="1" applyBorder="1" applyAlignment="1">
      <alignment horizontal="center" vertical="center"/>
    </xf>
    <xf numFmtId="0" fontId="17" fillId="0" borderId="90" xfId="0" applyFont="1" applyBorder="1" applyAlignment="1">
      <alignment horizontal="center" vertical="center"/>
    </xf>
    <xf numFmtId="10" fontId="15" fillId="0" borderId="90" xfId="0" applyNumberFormat="1" applyFont="1" applyBorder="1" applyAlignment="1">
      <alignment horizontal="center" vertical="center"/>
    </xf>
    <xf numFmtId="10" fontId="17" fillId="0" borderId="91" xfId="0" applyNumberFormat="1" applyFont="1" applyBorder="1" applyAlignment="1">
      <alignment horizontal="center" vertical="center"/>
    </xf>
    <xf numFmtId="0" fontId="8" fillId="0" borderId="0" xfId="0" applyFont="1" applyAlignment="1">
      <alignment horizontal="center" vertical="center"/>
    </xf>
    <xf numFmtId="10" fontId="0" fillId="0" borderId="0" xfId="0" applyNumberFormat="1"/>
    <xf numFmtId="168" fontId="0" fillId="0" borderId="0" xfId="0" applyNumberFormat="1"/>
    <xf numFmtId="4" fontId="14" fillId="0" borderId="0" xfId="0" applyNumberFormat="1" applyFont="1" applyAlignment="1">
      <alignment horizontal="center" vertical="center"/>
    </xf>
    <xf numFmtId="4" fontId="23" fillId="0" borderId="0" xfId="0" applyNumberFormat="1" applyFont="1" applyAlignment="1">
      <alignment horizontal="center" vertical="center"/>
    </xf>
    <xf numFmtId="169" fontId="0" fillId="0" borderId="0" xfId="0" applyNumberFormat="1"/>
    <xf numFmtId="167" fontId="0" fillId="0" borderId="0" xfId="0" applyNumberFormat="1"/>
    <xf numFmtId="4" fontId="24" fillId="0" borderId="0" xfId="0" applyNumberFormat="1" applyFont="1"/>
    <xf numFmtId="9" fontId="15" fillId="0" borderId="93" xfId="0" applyNumberFormat="1" applyFont="1" applyBorder="1" applyAlignment="1">
      <alignment horizontal="center" vertical="center"/>
    </xf>
    <xf numFmtId="9" fontId="15" fillId="0" borderId="94" xfId="0" applyNumberFormat="1" applyFont="1" applyBorder="1" applyAlignment="1">
      <alignment horizontal="center" vertical="center"/>
    </xf>
    <xf numFmtId="4" fontId="17" fillId="0" borderId="96" xfId="0" applyNumberFormat="1" applyFont="1" applyBorder="1" applyAlignment="1">
      <alignment horizontal="right" vertical="center"/>
    </xf>
    <xf numFmtId="4" fontId="15" fillId="0" borderId="96" xfId="0" applyNumberFormat="1" applyFont="1" applyBorder="1" applyAlignment="1">
      <alignment horizontal="right" vertical="center"/>
    </xf>
    <xf numFmtId="4" fontId="17" fillId="0" borderId="97" xfId="0" applyNumberFormat="1" applyFont="1" applyBorder="1" applyAlignment="1">
      <alignment horizontal="right" vertical="center"/>
    </xf>
    <xf numFmtId="9" fontId="15" fillId="0" borderId="96" xfId="0" applyNumberFormat="1" applyFont="1" applyBorder="1" applyAlignment="1">
      <alignment horizontal="center" vertical="center"/>
    </xf>
    <xf numFmtId="9" fontId="15" fillId="0" borderId="97" xfId="0" applyNumberFormat="1" applyFont="1" applyBorder="1" applyAlignment="1">
      <alignment horizontal="center" vertical="center"/>
    </xf>
    <xf numFmtId="0" fontId="18" fillId="0" borderId="43" xfId="0" applyFont="1" applyFill="1" applyBorder="1" applyAlignment="1">
      <alignment horizontal="center" vertical="center" wrapText="1"/>
    </xf>
    <xf numFmtId="0" fontId="18" fillId="0" borderId="73" xfId="0" applyFont="1" applyFill="1" applyBorder="1" applyAlignment="1">
      <alignment horizontal="center" vertical="center" wrapText="1"/>
    </xf>
    <xf numFmtId="9" fontId="15" fillId="0" borderId="85" xfId="0" applyNumberFormat="1" applyFont="1" applyBorder="1" applyAlignment="1">
      <alignment horizontal="center" vertical="center"/>
    </xf>
    <xf numFmtId="0" fontId="12" fillId="0" borderId="47" xfId="0" applyFont="1" applyFill="1" applyBorder="1" applyAlignment="1">
      <alignment vertical="center" wrapText="1"/>
    </xf>
    <xf numFmtId="0" fontId="12" fillId="0" borderId="47" xfId="0" applyFont="1" applyBorder="1" applyAlignment="1">
      <alignment horizontal="center" vertical="center" wrapText="1"/>
    </xf>
    <xf numFmtId="0" fontId="12" fillId="0" borderId="42" xfId="0" applyFont="1" applyBorder="1" applyAlignment="1">
      <alignment horizontal="center" vertical="center" wrapText="1"/>
    </xf>
    <xf numFmtId="4" fontId="12" fillId="0" borderId="21" xfId="0" applyNumberFormat="1" applyFont="1" applyBorder="1" applyAlignment="1">
      <alignment vertical="center" wrapText="1"/>
    </xf>
    <xf numFmtId="166" fontId="12" fillId="0" borderId="46" xfId="0" applyNumberFormat="1" applyFont="1" applyBorder="1" applyAlignment="1">
      <alignment horizontal="center" vertical="center" wrapText="1"/>
    </xf>
    <xf numFmtId="0" fontId="12" fillId="0" borderId="50" xfId="0" applyFont="1" applyBorder="1" applyAlignment="1">
      <alignment horizontal="center" vertical="center" wrapText="1"/>
    </xf>
    <xf numFmtId="166" fontId="12" fillId="0" borderId="51" xfId="0" applyNumberFormat="1" applyFont="1" applyBorder="1" applyAlignment="1">
      <alignment horizontal="center" vertical="center" wrapText="1"/>
    </xf>
    <xf numFmtId="9" fontId="15" fillId="0" borderId="99" xfId="0" applyNumberFormat="1" applyFont="1" applyBorder="1" applyAlignment="1">
      <alignment horizontal="center" vertical="center"/>
    </xf>
    <xf numFmtId="9" fontId="15" fillId="0" borderId="100" xfId="0" applyNumberFormat="1" applyFont="1" applyBorder="1" applyAlignment="1">
      <alignment horizontal="center" vertical="center"/>
    </xf>
    <xf numFmtId="4" fontId="17" fillId="0" borderId="102" xfId="0" applyNumberFormat="1" applyFont="1" applyBorder="1" applyAlignment="1">
      <alignment horizontal="right" vertical="center"/>
    </xf>
    <xf numFmtId="4" fontId="17" fillId="0" borderId="103" xfId="0" applyNumberFormat="1" applyFont="1" applyBorder="1" applyAlignment="1">
      <alignment horizontal="right" vertical="center"/>
    </xf>
    <xf numFmtId="4" fontId="15" fillId="0" borderId="102" xfId="0" applyNumberFormat="1" applyFont="1" applyBorder="1" applyAlignment="1">
      <alignment horizontal="right" vertical="center"/>
    </xf>
    <xf numFmtId="39" fontId="8" fillId="0" borderId="0" xfId="0" applyNumberFormat="1" applyFont="1" applyFill="1" applyAlignment="1">
      <alignment horizontal="left" vertical="center"/>
    </xf>
    <xf numFmtId="3" fontId="9" fillId="0" borderId="9" xfId="0" applyNumberFormat="1" applyFont="1" applyBorder="1" applyAlignment="1">
      <alignment horizontal="center" vertical="center"/>
    </xf>
    <xf numFmtId="0" fontId="12" fillId="0" borderId="20" xfId="0" applyFont="1" applyBorder="1" applyAlignment="1">
      <alignment horizontal="center" vertical="center" wrapText="1"/>
    </xf>
    <xf numFmtId="0" fontId="12" fillId="0" borderId="21" xfId="0" applyFont="1" applyFill="1" applyBorder="1" applyAlignment="1">
      <alignment vertical="center" wrapText="1"/>
    </xf>
    <xf numFmtId="0" fontId="12" fillId="0" borderId="21" xfId="0" applyFont="1" applyBorder="1" applyAlignment="1">
      <alignment horizontal="center" vertical="center" wrapText="1"/>
    </xf>
    <xf numFmtId="0" fontId="12" fillId="0" borderId="105" xfId="0" applyFont="1" applyBorder="1" applyAlignment="1">
      <alignment horizontal="center" vertical="center" wrapText="1"/>
    </xf>
    <xf numFmtId="4" fontId="12" fillId="0" borderId="42" xfId="0" applyNumberFormat="1" applyFont="1" applyBorder="1" applyAlignment="1">
      <alignment vertical="center" wrapText="1"/>
    </xf>
    <xf numFmtId="0" fontId="10" fillId="0" borderId="42" xfId="0" applyFont="1" applyFill="1" applyBorder="1" applyAlignment="1">
      <alignment horizontal="center" vertical="center"/>
    </xf>
    <xf numFmtId="166" fontId="12" fillId="0" borderId="26" xfId="0" applyNumberFormat="1" applyFont="1" applyBorder="1" applyAlignment="1">
      <alignment horizontal="center" vertical="center" wrapText="1"/>
    </xf>
    <xf numFmtId="0" fontId="10" fillId="0" borderId="21" xfId="0" applyFont="1" applyBorder="1" applyAlignment="1">
      <alignment vertical="center" wrapText="1"/>
    </xf>
    <xf numFmtId="1" fontId="10" fillId="0" borderId="21" xfId="0" applyNumberFormat="1" applyFont="1" applyBorder="1" applyAlignment="1">
      <alignment horizontal="center" vertical="center"/>
    </xf>
    <xf numFmtId="0" fontId="10" fillId="0" borderId="47" xfId="0" applyFont="1" applyFill="1" applyBorder="1" applyAlignment="1">
      <alignment horizontal="center" vertical="center"/>
    </xf>
    <xf numFmtId="4" fontId="17" fillId="0" borderId="107" xfId="0" applyNumberFormat="1" applyFont="1" applyBorder="1" applyAlignment="1">
      <alignment horizontal="right" vertical="center"/>
    </xf>
    <xf numFmtId="4" fontId="15" fillId="0" borderId="107" xfId="0" applyNumberFormat="1" applyFont="1" applyBorder="1" applyAlignment="1">
      <alignment horizontal="right" vertical="center"/>
    </xf>
    <xf numFmtId="4" fontId="17" fillId="0" borderId="108" xfId="0" applyNumberFormat="1" applyFont="1" applyBorder="1" applyAlignment="1">
      <alignment horizontal="right" vertical="center"/>
    </xf>
    <xf numFmtId="4" fontId="15" fillId="0" borderId="85" xfId="0" applyNumberFormat="1" applyFont="1" applyBorder="1" applyAlignment="1">
      <alignment horizontal="right" vertical="center"/>
    </xf>
    <xf numFmtId="0" fontId="12" fillId="3" borderId="42" xfId="0" applyFont="1" applyFill="1" applyBorder="1" applyAlignment="1">
      <alignment vertical="center" wrapText="1"/>
    </xf>
    <xf numFmtId="0" fontId="13" fillId="0" borderId="28" xfId="0" applyFont="1" applyBorder="1" applyAlignment="1">
      <alignment horizontal="center" vertical="center" wrapText="1"/>
    </xf>
    <xf numFmtId="0" fontId="13" fillId="0" borderId="117" xfId="0" applyFont="1" applyBorder="1" applyAlignment="1">
      <alignment horizontal="center" wrapText="1"/>
    </xf>
    <xf numFmtId="0" fontId="12" fillId="0" borderId="21" xfId="0" applyFont="1" applyFill="1" applyBorder="1" applyAlignment="1">
      <alignment horizontal="center" vertical="center" wrapText="1"/>
    </xf>
    <xf numFmtId="0" fontId="12" fillId="0" borderId="21" xfId="0" applyFont="1" applyFill="1" applyBorder="1" applyAlignment="1">
      <alignment horizontal="center" wrapText="1"/>
    </xf>
    <xf numFmtId="170" fontId="12" fillId="0" borderId="42" xfId="0" applyNumberFormat="1" applyFont="1" applyFill="1" applyBorder="1" applyAlignment="1">
      <alignment horizontal="right" wrapText="1"/>
    </xf>
    <xf numFmtId="164" fontId="12" fillId="0" borderId="42" xfId="3" applyNumberFormat="1" applyFont="1" applyFill="1" applyBorder="1" applyAlignment="1">
      <alignment horizontal="right" vertical="center" wrapText="1"/>
    </xf>
    <xf numFmtId="0" fontId="12" fillId="0" borderId="36" xfId="0" applyFont="1" applyFill="1" applyBorder="1" applyAlignment="1">
      <alignment horizontal="center" wrapText="1"/>
    </xf>
    <xf numFmtId="170" fontId="12" fillId="0" borderId="42" xfId="0" applyNumberFormat="1" applyFont="1" applyFill="1" applyBorder="1" applyAlignment="1">
      <alignment wrapText="1"/>
    </xf>
    <xf numFmtId="170" fontId="12" fillId="0" borderId="42" xfId="3" applyNumberFormat="1" applyFont="1" applyFill="1" applyBorder="1" applyAlignment="1">
      <alignment wrapText="1"/>
    </xf>
    <xf numFmtId="0" fontId="12" fillId="0" borderId="124" xfId="0" applyFont="1" applyFill="1" applyBorder="1" applyAlignment="1">
      <alignment horizontal="center" wrapText="1"/>
    </xf>
    <xf numFmtId="164" fontId="12" fillId="0" borderId="42" xfId="3" applyNumberFormat="1" applyFont="1" applyFill="1" applyBorder="1" applyAlignment="1">
      <alignment wrapText="1"/>
    </xf>
    <xf numFmtId="0" fontId="12" fillId="0" borderId="124" xfId="0" applyFont="1" applyFill="1" applyBorder="1" applyAlignment="1">
      <alignment horizontal="center" vertical="center" wrapText="1"/>
    </xf>
    <xf numFmtId="164" fontId="12" fillId="0" borderId="42" xfId="3" applyNumberFormat="1" applyFont="1" applyFill="1" applyBorder="1" applyAlignment="1">
      <alignment horizontal="center" vertical="center" wrapText="1"/>
    </xf>
    <xf numFmtId="164" fontId="12" fillId="0" borderId="125" xfId="3" applyNumberFormat="1" applyFont="1" applyFill="1" applyBorder="1" applyAlignment="1">
      <alignment wrapText="1"/>
    </xf>
    <xf numFmtId="9" fontId="15" fillId="0" borderId="124" xfId="0" applyNumberFormat="1" applyFont="1" applyBorder="1" applyAlignment="1">
      <alignment horizontal="center" vertical="center"/>
    </xf>
    <xf numFmtId="4" fontId="15" fillId="0" borderId="124" xfId="0" applyNumberFormat="1" applyFont="1" applyBorder="1" applyAlignment="1">
      <alignment horizontal="center" vertical="center"/>
    </xf>
    <xf numFmtId="2" fontId="10" fillId="0" borderId="21" xfId="0" applyNumberFormat="1" applyFont="1" applyFill="1" applyBorder="1" applyAlignment="1">
      <alignment horizontal="right" vertical="center"/>
    </xf>
    <xf numFmtId="0" fontId="10" fillId="0" borderId="21" xfId="0" applyFont="1" applyFill="1" applyBorder="1" applyAlignment="1">
      <alignment horizontal="left" vertical="center" wrapText="1"/>
    </xf>
    <xf numFmtId="0" fontId="10" fillId="0" borderId="21" xfId="0" applyFont="1" applyFill="1" applyBorder="1" applyAlignment="1">
      <alignment horizontal="center" vertical="center" wrapText="1"/>
    </xf>
    <xf numFmtId="3" fontId="10" fillId="0" borderId="21" xfId="0" applyNumberFormat="1" applyFont="1" applyFill="1" applyBorder="1" applyAlignment="1">
      <alignment horizontal="center" vertical="center" wrapText="1"/>
    </xf>
    <xf numFmtId="4" fontId="10" fillId="0" borderId="21" xfId="0" applyNumberFormat="1" applyFont="1" applyFill="1" applyBorder="1" applyAlignment="1">
      <alignment horizontal="right" vertical="center"/>
    </xf>
    <xf numFmtId="39" fontId="10" fillId="0" borderId="22" xfId="1" applyNumberFormat="1" applyFont="1" applyFill="1" applyBorder="1" applyAlignment="1">
      <alignment horizontal="right" vertical="center"/>
    </xf>
    <xf numFmtId="2" fontId="10" fillId="0" borderId="131" xfId="0" applyNumberFormat="1" applyFont="1" applyFill="1" applyBorder="1" applyAlignment="1">
      <alignment horizontal="right" vertical="center"/>
    </xf>
    <xf numFmtId="4" fontId="12" fillId="0" borderId="133" xfId="0" applyNumberFormat="1" applyFont="1" applyBorder="1" applyAlignment="1">
      <alignment horizontal="right" vertical="center" wrapText="1"/>
    </xf>
    <xf numFmtId="4" fontId="12" fillId="0" borderId="132" xfId="0" applyNumberFormat="1" applyFont="1" applyBorder="1" applyAlignment="1">
      <alignment horizontal="right" vertical="center" wrapText="1"/>
    </xf>
    <xf numFmtId="4" fontId="12" fillId="0" borderId="131" xfId="0" applyNumberFormat="1" applyFont="1" applyBorder="1" applyAlignment="1">
      <alignment horizontal="right" vertical="center" wrapText="1"/>
    </xf>
    <xf numFmtId="4" fontId="12" fillId="0" borderId="134" xfId="0" applyNumberFormat="1" applyFont="1" applyBorder="1" applyAlignment="1">
      <alignment horizontal="right" vertical="center" wrapText="1"/>
    </xf>
    <xf numFmtId="4" fontId="12" fillId="0" borderId="23" xfId="0" applyNumberFormat="1" applyFont="1" applyBorder="1" applyAlignment="1">
      <alignment horizontal="right" vertical="center" wrapText="1"/>
    </xf>
    <xf numFmtId="4" fontId="12" fillId="0" borderId="136" xfId="0" applyNumberFormat="1" applyFont="1" applyBorder="1" applyAlignment="1">
      <alignment horizontal="right" vertical="center" wrapText="1"/>
    </xf>
    <xf numFmtId="4" fontId="12" fillId="0" borderId="47" xfId="0" applyNumberFormat="1" applyFont="1" applyBorder="1" applyAlignment="1">
      <alignment horizontal="right" vertical="center" wrapText="1"/>
    </xf>
    <xf numFmtId="0" fontId="12" fillId="0" borderId="23" xfId="0" applyNumberFormat="1" applyFont="1" applyFill="1" applyBorder="1" applyAlignment="1">
      <alignment horizontal="center" vertical="center" wrapText="1"/>
    </xf>
    <xf numFmtId="0" fontId="12" fillId="0" borderId="50" xfId="0" applyFont="1" applyFill="1" applyBorder="1" applyAlignment="1">
      <alignment vertical="center" wrapText="1"/>
    </xf>
    <xf numFmtId="0" fontId="12" fillId="0" borderId="50" xfId="0" applyFont="1" applyFill="1" applyBorder="1" applyAlignment="1">
      <alignment horizontal="center" vertical="center" wrapText="1"/>
    </xf>
    <xf numFmtId="3" fontId="12" fillId="0" borderId="50" xfId="0" applyNumberFormat="1" applyFont="1" applyFill="1" applyBorder="1" applyAlignment="1">
      <alignment horizontal="center" vertical="center" wrapText="1"/>
    </xf>
    <xf numFmtId="4" fontId="12" fillId="0" borderId="50" xfId="0" applyNumberFormat="1" applyFont="1" applyBorder="1" applyAlignment="1">
      <alignment vertical="center" wrapText="1"/>
    </xf>
    <xf numFmtId="0" fontId="12" fillId="0" borderId="50" xfId="0" applyNumberFormat="1" applyFont="1" applyFill="1" applyBorder="1" applyAlignment="1">
      <alignment horizontal="center" vertical="center" wrapText="1"/>
    </xf>
    <xf numFmtId="4" fontId="12" fillId="0" borderId="50" xfId="0" applyNumberFormat="1" applyFont="1" applyBorder="1" applyAlignment="1">
      <alignment horizontal="right" vertical="center" wrapText="1"/>
    </xf>
    <xf numFmtId="0" fontId="28" fillId="0" borderId="137" xfId="4" applyFont="1" applyBorder="1" applyAlignment="1">
      <alignment horizontal="left" wrapText="1"/>
    </xf>
    <xf numFmtId="0" fontId="5" fillId="34" borderId="137" xfId="104" applyFont="1" applyFill="1" applyBorder="1" applyAlignment="1">
      <alignment horizontal="left" vertical="center" wrapText="1"/>
    </xf>
    <xf numFmtId="0" fontId="28" fillId="0" borderId="137" xfId="101" applyFont="1" applyBorder="1" applyAlignment="1">
      <alignment horizontal="left" wrapText="1"/>
    </xf>
    <xf numFmtId="0" fontId="28" fillId="0" borderId="137" xfId="101" applyFont="1" applyBorder="1" applyAlignment="1">
      <alignment horizontal="left" vertical="center" wrapText="1"/>
    </xf>
    <xf numFmtId="0" fontId="2" fillId="0" borderId="13" xfId="0" applyFont="1" applyBorder="1" applyAlignment="1">
      <alignment horizontal="center" vertical="center" wrapText="1"/>
    </xf>
    <xf numFmtId="0" fontId="26" fillId="2" borderId="137" xfId="0" applyFont="1" applyFill="1" applyBorder="1" applyAlignment="1">
      <alignment horizontal="center" vertical="center"/>
    </xf>
    <xf numFmtId="0" fontId="28" fillId="0" borderId="137" xfId="4" applyFont="1" applyBorder="1" applyAlignment="1">
      <alignment horizontal="left" vertical="center" wrapText="1"/>
    </xf>
    <xf numFmtId="0" fontId="0" fillId="0" borderId="137" xfId="0" applyFont="1" applyBorder="1" applyAlignment="1">
      <alignment vertical="center" wrapText="1"/>
    </xf>
    <xf numFmtId="0" fontId="0" fillId="0" borderId="137" xfId="0" applyFont="1" applyBorder="1" applyAlignment="1">
      <alignment wrapText="1"/>
    </xf>
    <xf numFmtId="0" fontId="28" fillId="0" borderId="137" xfId="0" applyFont="1" applyBorder="1" applyAlignment="1">
      <alignment horizontal="left" wrapText="1"/>
    </xf>
    <xf numFmtId="0" fontId="28" fillId="0" borderId="137" xfId="0" applyFont="1" applyBorder="1" applyAlignment="1">
      <alignment horizontal="left" vertical="center" wrapText="1"/>
    </xf>
    <xf numFmtId="170" fontId="0" fillId="0" borderId="0" xfId="0" applyNumberFormat="1"/>
    <xf numFmtId="2" fontId="0" fillId="0" borderId="0" xfId="0" applyNumberFormat="1"/>
    <xf numFmtId="0" fontId="0" fillId="0" borderId="0" xfId="0"/>
    <xf numFmtId="0" fontId="26" fillId="0" borderId="0" xfId="0" applyFont="1" applyAlignment="1">
      <alignment horizontal="left" vertical="center"/>
    </xf>
    <xf numFmtId="0" fontId="50" fillId="0" borderId="0" xfId="0" applyFont="1" applyAlignment="1">
      <alignment vertical="center"/>
    </xf>
    <xf numFmtId="0" fontId="26" fillId="0" borderId="0" xfId="0" applyFont="1" applyBorder="1" applyAlignment="1">
      <alignment horizontal="left" vertical="center"/>
    </xf>
    <xf numFmtId="0" fontId="50" fillId="0" borderId="0" xfId="0" applyFont="1" applyBorder="1" applyAlignment="1">
      <alignment vertical="center"/>
    </xf>
    <xf numFmtId="0" fontId="26" fillId="0" borderId="0" xfId="0" applyFont="1" applyBorder="1" applyAlignment="1">
      <alignment horizontal="left"/>
    </xf>
    <xf numFmtId="0" fontId="54" fillId="0" borderId="130" xfId="0" applyFont="1" applyBorder="1" applyAlignment="1">
      <alignment horizontal="center"/>
    </xf>
    <xf numFmtId="0" fontId="54" fillId="0" borderId="168" xfId="0" applyFont="1" applyBorder="1" applyAlignment="1">
      <alignment horizontal="center"/>
    </xf>
    <xf numFmtId="0" fontId="53" fillId="0" borderId="169" xfId="0" applyFont="1" applyBorder="1" applyAlignment="1">
      <alignment horizontal="center" vertical="center"/>
    </xf>
    <xf numFmtId="0" fontId="53" fillId="0" borderId="159" xfId="0" applyFont="1" applyBorder="1" applyAlignment="1">
      <alignment horizontal="center" vertical="center"/>
    </xf>
    <xf numFmtId="0" fontId="55" fillId="0" borderId="171" xfId="0" applyFont="1" applyBorder="1" applyAlignment="1">
      <alignment horizontal="center"/>
    </xf>
    <xf numFmtId="10" fontId="55" fillId="0" borderId="172" xfId="0" applyNumberFormat="1" applyFont="1" applyBorder="1" applyAlignment="1">
      <alignment horizontal="center"/>
    </xf>
    <xf numFmtId="10" fontId="56" fillId="35" borderId="120" xfId="0" applyNumberFormat="1" applyFont="1" applyFill="1" applyBorder="1" applyAlignment="1">
      <alignment horizontal="center" vertical="center"/>
    </xf>
    <xf numFmtId="10" fontId="56" fillId="35" borderId="128" xfId="0" applyNumberFormat="1" applyFont="1" applyFill="1" applyBorder="1" applyAlignment="1">
      <alignment horizontal="center" vertical="center"/>
    </xf>
    <xf numFmtId="0" fontId="55" fillId="0" borderId="1" xfId="0" applyFont="1" applyBorder="1" applyAlignment="1">
      <alignment horizontal="center"/>
    </xf>
    <xf numFmtId="10" fontId="55" fillId="0" borderId="2" xfId="0" applyNumberFormat="1" applyFont="1" applyBorder="1" applyAlignment="1">
      <alignment horizontal="center"/>
    </xf>
    <xf numFmtId="10" fontId="56" fillId="35" borderId="173" xfId="0" applyNumberFormat="1" applyFont="1" applyFill="1" applyBorder="1" applyAlignment="1">
      <alignment horizontal="center" vertical="center"/>
    </xf>
    <xf numFmtId="10" fontId="56" fillId="35" borderId="158" xfId="0" applyNumberFormat="1" applyFont="1" applyFill="1" applyBorder="1" applyAlignment="1">
      <alignment horizontal="center" vertical="center"/>
    </xf>
    <xf numFmtId="0" fontId="55" fillId="0" borderId="175" xfId="0" applyFont="1" applyBorder="1" applyAlignment="1">
      <alignment horizontal="center"/>
    </xf>
    <xf numFmtId="10" fontId="55" fillId="0" borderId="176" xfId="0" applyNumberFormat="1" applyFont="1" applyBorder="1" applyAlignment="1">
      <alignment horizontal="center"/>
    </xf>
    <xf numFmtId="10" fontId="56" fillId="35" borderId="177" xfId="0" applyNumberFormat="1" applyFont="1" applyFill="1" applyBorder="1" applyAlignment="1">
      <alignment horizontal="center" vertical="center"/>
    </xf>
    <xf numFmtId="10" fontId="56" fillId="35" borderId="178" xfId="0" applyNumberFormat="1" applyFont="1" applyFill="1" applyBorder="1" applyAlignment="1">
      <alignment horizontal="center" vertical="center"/>
    </xf>
    <xf numFmtId="10" fontId="54" fillId="0" borderId="168" xfId="0" applyNumberFormat="1" applyFont="1" applyBorder="1" applyAlignment="1">
      <alignment horizontal="center"/>
    </xf>
    <xf numFmtId="10" fontId="54" fillId="0" borderId="172" xfId="0" applyNumberFormat="1" applyFont="1" applyBorder="1" applyAlignment="1">
      <alignment horizontal="center"/>
    </xf>
    <xf numFmtId="0" fontId="55" fillId="0" borderId="181" xfId="0" applyFont="1" applyBorder="1" applyAlignment="1">
      <alignment horizontal="center"/>
    </xf>
    <xf numFmtId="10" fontId="54" fillId="0" borderId="181" xfId="0" applyNumberFormat="1" applyFont="1" applyBorder="1" applyAlignment="1">
      <alignment horizontal="center"/>
    </xf>
    <xf numFmtId="10" fontId="56" fillId="35" borderId="169" xfId="0" applyNumberFormat="1" applyFont="1" applyFill="1" applyBorder="1" applyAlignment="1">
      <alignment horizontal="center" vertical="center"/>
    </xf>
    <xf numFmtId="10" fontId="56" fillId="35" borderId="159" xfId="0" applyNumberFormat="1" applyFont="1" applyFill="1" applyBorder="1" applyAlignment="1">
      <alignment horizontal="center" vertical="center"/>
    </xf>
    <xf numFmtId="0" fontId="55" fillId="0" borderId="171" xfId="0" applyFont="1" applyBorder="1" applyAlignment="1"/>
    <xf numFmtId="0" fontId="55" fillId="0" borderId="1" xfId="0" applyFont="1" applyBorder="1" applyAlignment="1"/>
    <xf numFmtId="0" fontId="55" fillId="0" borderId="175" xfId="0" applyFont="1" applyBorder="1" applyAlignment="1"/>
    <xf numFmtId="10" fontId="55" fillId="0" borderId="181" xfId="0" applyNumberFormat="1" applyFont="1" applyBorder="1" applyAlignment="1">
      <alignment horizontal="center"/>
    </xf>
    <xf numFmtId="10" fontId="54" fillId="0" borderId="186" xfId="0" applyNumberFormat="1" applyFont="1" applyBorder="1" applyAlignment="1">
      <alignment horizontal="center"/>
    </xf>
    <xf numFmtId="10" fontId="54" fillId="0" borderId="168" xfId="0" applyNumberFormat="1" applyFont="1" applyBorder="1" applyAlignment="1">
      <alignment horizontal="center" vertical="center"/>
    </xf>
    <xf numFmtId="10" fontId="56" fillId="35" borderId="187" xfId="0" applyNumberFormat="1" applyFont="1" applyFill="1" applyBorder="1" applyAlignment="1">
      <alignment horizontal="center" vertical="center"/>
    </xf>
    <xf numFmtId="10" fontId="56" fillId="35" borderId="188" xfId="0" applyNumberFormat="1" applyFont="1" applyFill="1" applyBorder="1" applyAlignment="1">
      <alignment horizontal="center" vertical="center"/>
    </xf>
    <xf numFmtId="0" fontId="60" fillId="0" borderId="0" xfId="0" applyFont="1" applyBorder="1" applyAlignment="1">
      <alignment horizontal="left"/>
    </xf>
    <xf numFmtId="10" fontId="60" fillId="0" borderId="0" xfId="0" applyNumberFormat="1" applyFont="1" applyBorder="1" applyAlignment="1">
      <alignment horizontal="center" vertical="center"/>
    </xf>
    <xf numFmtId="0" fontId="13" fillId="0" borderId="110" xfId="0" applyFont="1" applyBorder="1" applyAlignment="1">
      <alignment horizontal="center" vertical="center" wrapText="1"/>
    </xf>
    <xf numFmtId="14" fontId="63" fillId="0" borderId="9" xfId="0" applyNumberFormat="1" applyFont="1" applyBorder="1" applyAlignment="1">
      <alignment horizontal="center" vertical="center"/>
    </xf>
    <xf numFmtId="166" fontId="0" fillId="0" borderId="0" xfId="0" applyNumberFormat="1"/>
    <xf numFmtId="2" fontId="0" fillId="0" borderId="0" xfId="0" applyNumberFormat="1" applyFill="1"/>
    <xf numFmtId="2" fontId="10" fillId="0" borderId="33" xfId="0" applyNumberFormat="1" applyFont="1" applyFill="1" applyBorder="1" applyAlignment="1">
      <alignment horizontal="right" vertical="center"/>
    </xf>
    <xf numFmtId="4" fontId="64" fillId="0" borderId="0" xfId="0" applyNumberFormat="1" applyFont="1" applyAlignment="1">
      <alignment vertical="center"/>
    </xf>
    <xf numFmtId="0" fontId="28" fillId="0" borderId="137" xfId="0" applyFont="1" applyFill="1" applyBorder="1" applyAlignment="1">
      <alignment horizontal="left" vertical="center" wrapText="1"/>
    </xf>
    <xf numFmtId="2" fontId="28" fillId="0" borderId="0" xfId="0" applyNumberFormat="1" applyFont="1" applyFill="1"/>
    <xf numFmtId="0" fontId="26" fillId="2" borderId="195" xfId="0" applyFont="1" applyFill="1" applyBorder="1" applyAlignment="1">
      <alignment horizontal="center" vertical="center"/>
    </xf>
    <xf numFmtId="0" fontId="10" fillId="0" borderId="136" xfId="0" applyFont="1" applyBorder="1" applyAlignment="1">
      <alignment vertical="center" wrapText="1"/>
    </xf>
    <xf numFmtId="0" fontId="12" fillId="0" borderId="136" xfId="0" applyFont="1" applyBorder="1" applyAlignment="1">
      <alignment horizontal="center" vertical="center" wrapText="1"/>
    </xf>
    <xf numFmtId="1" fontId="10" fillId="0" borderId="136" xfId="0" applyNumberFormat="1" applyFont="1" applyBorder="1" applyAlignment="1">
      <alignment horizontal="center" vertical="center"/>
    </xf>
    <xf numFmtId="4" fontId="12" fillId="0" borderId="136" xfId="0" applyNumberFormat="1" applyFont="1" applyBorder="1" applyAlignment="1">
      <alignment vertical="center" wrapText="1"/>
    </xf>
    <xf numFmtId="0" fontId="12" fillId="0" borderId="136" xfId="0" applyNumberFormat="1" applyFont="1" applyFill="1" applyBorder="1" applyAlignment="1">
      <alignment horizontal="center" vertical="center" wrapText="1"/>
    </xf>
    <xf numFmtId="0" fontId="10" fillId="0" borderId="136" xfId="0" applyFont="1" applyFill="1" applyBorder="1" applyAlignment="1">
      <alignment horizontal="center" vertical="center"/>
    </xf>
    <xf numFmtId="166" fontId="12" fillId="0" borderId="197" xfId="0" applyNumberFormat="1" applyFont="1" applyBorder="1" applyAlignment="1">
      <alignment horizontal="center" vertical="center" wrapText="1"/>
    </xf>
    <xf numFmtId="0" fontId="13" fillId="2" borderId="196" xfId="0" applyFont="1" applyFill="1" applyBorder="1" applyAlignment="1">
      <alignment horizontal="center" vertical="center" wrapText="1"/>
    </xf>
    <xf numFmtId="0" fontId="13" fillId="2" borderId="137" xfId="0" applyFont="1" applyFill="1" applyBorder="1" applyAlignment="1">
      <alignment vertical="center" wrapText="1"/>
    </xf>
    <xf numFmtId="4" fontId="13" fillId="2" borderId="137" xfId="0" applyNumberFormat="1" applyFont="1" applyFill="1" applyBorder="1" applyAlignment="1">
      <alignment vertical="center" wrapText="1"/>
    </xf>
    <xf numFmtId="167" fontId="13" fillId="2" borderId="194" xfId="0" applyNumberFormat="1" applyFont="1" applyFill="1" applyBorder="1" applyAlignment="1">
      <alignment horizontal="center" vertical="center" wrapText="1"/>
    </xf>
    <xf numFmtId="164" fontId="12" fillId="0" borderId="136" xfId="3" applyNumberFormat="1" applyFont="1" applyFill="1" applyBorder="1" applyAlignment="1">
      <alignment wrapText="1"/>
    </xf>
    <xf numFmtId="164" fontId="12" fillId="0" borderId="135" xfId="3" applyNumberFormat="1" applyFont="1" applyFill="1" applyBorder="1" applyAlignment="1">
      <alignment wrapText="1"/>
    </xf>
    <xf numFmtId="170" fontId="12" fillId="0" borderId="135" xfId="0" applyNumberFormat="1" applyFont="1" applyFill="1" applyBorder="1" applyAlignment="1">
      <alignment horizontal="center" wrapText="1"/>
    </xf>
    <xf numFmtId="0" fontId="12" fillId="0" borderId="20" xfId="0" applyFont="1" applyFill="1" applyBorder="1" applyAlignment="1">
      <alignment horizontal="center" vertical="center" wrapText="1"/>
    </xf>
    <xf numFmtId="0" fontId="12" fillId="0" borderId="104" xfId="0" applyFont="1" applyFill="1" applyBorder="1" applyAlignment="1">
      <alignment horizontal="center" vertical="center" wrapText="1"/>
    </xf>
    <xf numFmtId="0" fontId="12" fillId="0" borderId="38" xfId="0" applyFont="1" applyFill="1" applyBorder="1" applyAlignment="1">
      <alignment horizontal="center" vertical="center" wrapText="1"/>
    </xf>
    <xf numFmtId="0" fontId="9" fillId="0" borderId="9" xfId="0" applyFont="1" applyBorder="1" applyAlignment="1">
      <alignment horizontal="center" vertical="center" wrapText="1"/>
    </xf>
    <xf numFmtId="0" fontId="13" fillId="2" borderId="28" xfId="0" applyFont="1" applyFill="1" applyBorder="1" applyAlignment="1">
      <alignment horizontal="center" vertical="center" wrapText="1"/>
    </xf>
    <xf numFmtId="0" fontId="0" fillId="0" borderId="137" xfId="0" applyFont="1" applyBorder="1" applyAlignment="1">
      <alignment horizontal="center" vertical="center" wrapText="1"/>
    </xf>
    <xf numFmtId="0" fontId="28" fillId="0" borderId="137" xfId="101" applyFont="1" applyBorder="1" applyAlignment="1">
      <alignment horizontal="center" vertical="center" wrapText="1"/>
    </xf>
    <xf numFmtId="0" fontId="28" fillId="0" borderId="137" xfId="101" applyFont="1" applyBorder="1" applyAlignment="1">
      <alignment horizontal="right" vertical="center" wrapText="1"/>
    </xf>
    <xf numFmtId="0" fontId="26" fillId="2" borderId="137" xfId="0" applyFont="1" applyFill="1" applyBorder="1" applyAlignment="1">
      <alignment horizontal="center" vertical="center" wrapText="1"/>
    </xf>
    <xf numFmtId="2" fontId="28" fillId="0" borderId="137" xfId="101" applyNumberFormat="1" applyFont="1" applyBorder="1" applyAlignment="1">
      <alignment horizontal="right" vertical="center" wrapText="1"/>
    </xf>
    <xf numFmtId="166" fontId="0" fillId="0" borderId="137" xfId="0" applyNumberFormat="1" applyFont="1" applyBorder="1" applyAlignment="1">
      <alignment vertical="center" wrapText="1"/>
    </xf>
    <xf numFmtId="2" fontId="0" fillId="0" borderId="137" xfId="0" applyNumberFormat="1" applyFont="1" applyBorder="1" applyAlignment="1">
      <alignment vertical="center" wrapText="1"/>
    </xf>
    <xf numFmtId="0" fontId="0" fillId="0" borderId="123" xfId="0" applyFont="1" applyBorder="1" applyAlignment="1">
      <alignment horizontal="center" vertical="center" wrapText="1"/>
    </xf>
    <xf numFmtId="0" fontId="28" fillId="0" borderId="137" xfId="4" applyFont="1" applyBorder="1" applyAlignment="1">
      <alignment horizontal="center" vertical="center" wrapText="1"/>
    </xf>
    <xf numFmtId="174" fontId="28" fillId="0" borderId="137" xfId="4" applyNumberFormat="1" applyFont="1" applyFill="1" applyBorder="1" applyAlignment="1">
      <alignment horizontal="right" vertical="center" wrapText="1"/>
    </xf>
    <xf numFmtId="0" fontId="28" fillId="0" borderId="137" xfId="4" applyFont="1" applyBorder="1" applyAlignment="1">
      <alignment horizontal="right" vertical="center" wrapText="1"/>
    </xf>
    <xf numFmtId="2" fontId="28" fillId="0" borderId="137" xfId="4" applyNumberFormat="1" applyFont="1" applyBorder="1" applyAlignment="1">
      <alignment horizontal="right" vertical="center" wrapText="1"/>
    </xf>
    <xf numFmtId="175" fontId="0" fillId="0" borderId="137" xfId="0" applyNumberFormat="1" applyFont="1" applyBorder="1" applyAlignment="1">
      <alignment vertical="center" wrapText="1"/>
    </xf>
    <xf numFmtId="175" fontId="0" fillId="0" borderId="137" xfId="0" applyNumberFormat="1" applyFont="1" applyFill="1" applyBorder="1" applyAlignment="1">
      <alignment vertical="center" wrapText="1"/>
    </xf>
    <xf numFmtId="0" fontId="28" fillId="0" borderId="137" xfId="0" applyFont="1" applyBorder="1" applyAlignment="1">
      <alignment horizontal="center" vertical="center" wrapText="1"/>
    </xf>
    <xf numFmtId="0" fontId="28" fillId="0" borderId="137" xfId="0" applyFont="1" applyBorder="1" applyAlignment="1">
      <alignment horizontal="right" vertical="center" wrapText="1"/>
    </xf>
    <xf numFmtId="2" fontId="28" fillId="0" borderId="137" xfId="0" applyNumberFormat="1" applyFont="1" applyBorder="1" applyAlignment="1">
      <alignment horizontal="right" vertical="center" wrapText="1"/>
    </xf>
    <xf numFmtId="0" fontId="28" fillId="0" borderId="137" xfId="0" applyFont="1" applyFill="1" applyBorder="1" applyAlignment="1">
      <alignment horizontal="center" vertical="center" wrapText="1"/>
    </xf>
    <xf numFmtId="0" fontId="0" fillId="0" borderId="137" xfId="0" applyFont="1" applyFill="1" applyBorder="1" applyAlignment="1">
      <alignment horizontal="center" vertical="center" wrapText="1"/>
    </xf>
    <xf numFmtId="179" fontId="28" fillId="0" borderId="137" xfId="0" applyNumberFormat="1" applyFont="1" applyFill="1" applyBorder="1" applyAlignment="1">
      <alignment horizontal="right" vertical="center" wrapText="1"/>
    </xf>
    <xf numFmtId="180" fontId="28" fillId="0" borderId="137" xfId="0" applyNumberFormat="1" applyFont="1" applyFill="1" applyBorder="1" applyAlignment="1">
      <alignment horizontal="right" vertical="center" wrapText="1"/>
    </xf>
    <xf numFmtId="0" fontId="28" fillId="0" borderId="137" xfId="0" applyFont="1" applyFill="1" applyBorder="1" applyAlignment="1">
      <alignment horizontal="right" vertical="center" wrapText="1"/>
    </xf>
    <xf numFmtId="166" fontId="28" fillId="0" borderId="137" xfId="0" applyNumberFormat="1" applyFont="1" applyBorder="1" applyAlignment="1">
      <alignment horizontal="right" vertical="center" wrapText="1"/>
    </xf>
    <xf numFmtId="0" fontId="0" fillId="0" borderId="137" xfId="0" applyFont="1" applyBorder="1" applyAlignment="1">
      <alignment horizontal="center" wrapText="1"/>
    </xf>
    <xf numFmtId="4" fontId="28" fillId="0" borderId="137" xfId="0" applyNumberFormat="1" applyFont="1" applyBorder="1" applyAlignment="1">
      <alignment horizontal="right" vertical="center" wrapText="1"/>
    </xf>
    <xf numFmtId="0" fontId="26" fillId="2" borderId="195" xfId="0" applyFont="1" applyFill="1" applyBorder="1" applyAlignment="1">
      <alignment horizontal="center" vertical="center" wrapText="1"/>
    </xf>
    <xf numFmtId="0" fontId="0" fillId="0" borderId="196" xfId="0" applyFont="1" applyBorder="1" applyAlignment="1">
      <alignment horizontal="center" vertical="center" wrapText="1"/>
    </xf>
    <xf numFmtId="174" fontId="0" fillId="0" borderId="137" xfId="0" applyNumberFormat="1" applyFont="1" applyBorder="1" applyAlignment="1">
      <alignment vertical="center" wrapText="1"/>
    </xf>
    <xf numFmtId="2" fontId="0" fillId="0" borderId="195" xfId="0" applyNumberFormat="1" applyFont="1" applyBorder="1" applyAlignment="1">
      <alignment vertical="center" wrapText="1"/>
    </xf>
    <xf numFmtId="166" fontId="28" fillId="0" borderId="137" xfId="4" applyNumberFormat="1" applyFont="1" applyBorder="1" applyAlignment="1">
      <alignment horizontal="right" vertical="center" wrapText="1"/>
    </xf>
    <xf numFmtId="0" fontId="5" fillId="34" borderId="196" xfId="104" applyFont="1" applyFill="1" applyBorder="1" applyAlignment="1">
      <alignment horizontal="center" vertical="center" wrapText="1"/>
    </xf>
    <xf numFmtId="0" fontId="28" fillId="0" borderId="195" xfId="101" applyNumberFormat="1" applyFont="1" applyBorder="1" applyAlignment="1">
      <alignment horizontal="right" vertical="center" wrapText="1"/>
    </xf>
    <xf numFmtId="0" fontId="28" fillId="0" borderId="196" xfId="101" applyFont="1" applyBorder="1" applyAlignment="1">
      <alignment horizontal="center" vertical="center" wrapText="1"/>
    </xf>
    <xf numFmtId="2" fontId="28" fillId="0" borderId="195" xfId="101" applyNumberFormat="1" applyFont="1" applyBorder="1" applyAlignment="1">
      <alignment horizontal="right" vertical="center" wrapText="1"/>
    </xf>
    <xf numFmtId="2" fontId="62" fillId="36" borderId="195" xfId="0" applyNumberFormat="1" applyFont="1" applyFill="1" applyBorder="1" applyAlignment="1">
      <alignment vertical="center" wrapText="1"/>
    </xf>
    <xf numFmtId="0" fontId="28" fillId="0" borderId="196" xfId="4" applyFont="1" applyBorder="1" applyAlignment="1">
      <alignment horizontal="center" vertical="center" wrapText="1"/>
    </xf>
    <xf numFmtId="2" fontId="28" fillId="0" borderId="195" xfId="4" applyNumberFormat="1" applyFont="1" applyBorder="1" applyAlignment="1">
      <alignment horizontal="right" vertical="center" wrapText="1"/>
    </xf>
    <xf numFmtId="0" fontId="28" fillId="0" borderId="195" xfId="4" applyNumberFormat="1" applyFont="1" applyBorder="1" applyAlignment="1">
      <alignment horizontal="right" vertical="center" wrapText="1"/>
    </xf>
    <xf numFmtId="2" fontId="0" fillId="0" borderId="195" xfId="0" applyNumberFormat="1" applyFont="1" applyFill="1" applyBorder="1" applyAlignment="1">
      <alignment vertical="center" wrapText="1"/>
    </xf>
    <xf numFmtId="0" fontId="28" fillId="0" borderId="196" xfId="0" applyFont="1" applyBorder="1" applyAlignment="1">
      <alignment horizontal="center" vertical="center" wrapText="1"/>
    </xf>
    <xf numFmtId="2" fontId="28" fillId="0" borderId="195" xfId="0" applyNumberFormat="1" applyFont="1" applyBorder="1" applyAlignment="1">
      <alignment horizontal="right" vertical="center" wrapText="1"/>
    </xf>
    <xf numFmtId="0" fontId="28" fillId="0" borderId="196" xfId="0" applyFont="1" applyFill="1" applyBorder="1" applyAlignment="1">
      <alignment horizontal="center" vertical="center" wrapText="1"/>
    </xf>
    <xf numFmtId="2" fontId="28" fillId="0" borderId="195" xfId="0" applyNumberFormat="1" applyFont="1" applyFill="1" applyBorder="1" applyAlignment="1">
      <alignment horizontal="right" vertical="center" wrapText="1"/>
    </xf>
    <xf numFmtId="0" fontId="0" fillId="0" borderId="196" xfId="0" applyFont="1" applyBorder="1" applyAlignment="1">
      <alignment wrapText="1"/>
    </xf>
    <xf numFmtId="0" fontId="28" fillId="0" borderId="195" xfId="0" applyNumberFormat="1" applyFont="1" applyBorder="1" applyAlignment="1">
      <alignment horizontal="right" vertical="center" wrapText="1"/>
    </xf>
    <xf numFmtId="4" fontId="28" fillId="0" borderId="195" xfId="0" applyNumberFormat="1" applyFont="1" applyBorder="1" applyAlignment="1">
      <alignment horizontal="right" vertical="center" wrapText="1"/>
    </xf>
    <xf numFmtId="4" fontId="62" fillId="36" borderId="195" xfId="0" applyNumberFormat="1" applyFont="1" applyFill="1" applyBorder="1" applyAlignment="1">
      <alignment vertical="center" wrapText="1"/>
    </xf>
    <xf numFmtId="2" fontId="62" fillId="36" borderId="211" xfId="0" applyNumberFormat="1" applyFont="1" applyFill="1" applyBorder="1" applyAlignment="1">
      <alignment vertical="center" wrapText="1"/>
    </xf>
    <xf numFmtId="0" fontId="26" fillId="36" borderId="137" xfId="0" applyFont="1" applyFill="1" applyBorder="1" applyAlignment="1">
      <alignment horizontal="center" vertical="center" wrapText="1"/>
    </xf>
    <xf numFmtId="0" fontId="26" fillId="36" borderId="137" xfId="0" applyFont="1" applyFill="1" applyBorder="1" applyAlignment="1">
      <alignment horizontal="center" wrapText="1"/>
    </xf>
    <xf numFmtId="0" fontId="26" fillId="36" borderId="210" xfId="0" applyFont="1" applyFill="1" applyBorder="1" applyAlignment="1">
      <alignment horizontal="center" vertical="center" wrapText="1"/>
    </xf>
    <xf numFmtId="0" fontId="28" fillId="0" borderId="212" xfId="101" applyFont="1" applyBorder="1" applyAlignment="1">
      <alignment horizontal="center" vertical="center" wrapText="1"/>
    </xf>
    <xf numFmtId="0" fontId="0" fillId="0" borderId="43" xfId="0" applyFont="1" applyBorder="1" applyAlignment="1">
      <alignment horizontal="center" vertical="center" wrapText="1"/>
    </xf>
    <xf numFmtId="0" fontId="28" fillId="0" borderId="43" xfId="101" applyFont="1" applyBorder="1" applyAlignment="1">
      <alignment horizontal="center" vertical="center" wrapText="1"/>
    </xf>
    <xf numFmtId="0" fontId="28" fillId="0" borderId="43" xfId="101" applyFont="1" applyBorder="1" applyAlignment="1">
      <alignment horizontal="right" vertical="center" wrapText="1"/>
    </xf>
    <xf numFmtId="2" fontId="28" fillId="0" borderId="207" xfId="101" applyNumberFormat="1" applyFont="1" applyBorder="1" applyAlignment="1">
      <alignment horizontal="right" vertical="center" wrapText="1"/>
    </xf>
    <xf numFmtId="0" fontId="28" fillId="0" borderId="209" xfId="101" applyFont="1" applyBorder="1" applyAlignment="1">
      <alignment horizontal="center" vertical="center" wrapText="1"/>
    </xf>
    <xf numFmtId="0" fontId="28" fillId="0" borderId="210" xfId="101" applyFont="1" applyBorder="1" applyAlignment="1">
      <alignment horizontal="left" vertical="center" wrapText="1"/>
    </xf>
    <xf numFmtId="0" fontId="0" fillId="0" borderId="210" xfId="0" applyFont="1" applyBorder="1" applyAlignment="1">
      <alignment horizontal="center" vertical="center" wrapText="1"/>
    </xf>
    <xf numFmtId="0" fontId="28" fillId="0" borderId="210" xfId="101" applyFont="1" applyBorder="1" applyAlignment="1">
      <alignment horizontal="center" vertical="center" wrapText="1"/>
    </xf>
    <xf numFmtId="0" fontId="28" fillId="0" borderId="210" xfId="101" applyFont="1" applyBorder="1" applyAlignment="1">
      <alignment horizontal="right" vertical="center" wrapText="1"/>
    </xf>
    <xf numFmtId="2" fontId="28" fillId="0" borderId="211" xfId="101" applyNumberFormat="1" applyFont="1" applyBorder="1" applyAlignment="1">
      <alignment horizontal="right" vertical="center" wrapText="1"/>
    </xf>
    <xf numFmtId="0" fontId="0" fillId="0" borderId="212" xfId="0" applyFont="1" applyBorder="1" applyAlignment="1">
      <alignment horizontal="center" vertical="center" wrapText="1"/>
    </xf>
    <xf numFmtId="0" fontId="0" fillId="0" borderId="43" xfId="0" applyFont="1" applyBorder="1" applyAlignment="1">
      <alignment vertical="center" wrapText="1"/>
    </xf>
    <xf numFmtId="166" fontId="0" fillId="0" borderId="43" xfId="0" applyNumberFormat="1" applyFont="1" applyBorder="1" applyAlignment="1">
      <alignment vertical="center" wrapText="1"/>
    </xf>
    <xf numFmtId="2" fontId="0" fillId="0" borderId="43" xfId="0" applyNumberFormat="1" applyFont="1" applyBorder="1" applyAlignment="1">
      <alignment vertical="center" wrapText="1"/>
    </xf>
    <xf numFmtId="2" fontId="0" fillId="0" borderId="207" xfId="0" applyNumberFormat="1" applyFont="1" applyBorder="1" applyAlignment="1">
      <alignment vertical="center" wrapText="1"/>
    </xf>
    <xf numFmtId="0" fontId="28" fillId="0" borderId="208" xfId="101" applyFont="1" applyBorder="1" applyAlignment="1">
      <alignment horizontal="center" vertical="center" wrapText="1"/>
    </xf>
    <xf numFmtId="0" fontId="28" fillId="0" borderId="123" xfId="101" applyFont="1" applyBorder="1" applyAlignment="1">
      <alignment horizontal="left" vertical="center" wrapText="1"/>
    </xf>
    <xf numFmtId="0" fontId="28" fillId="0" borderId="123" xfId="101" applyFont="1" applyBorder="1" applyAlignment="1">
      <alignment horizontal="center" vertical="center" wrapText="1"/>
    </xf>
    <xf numFmtId="0" fontId="28" fillId="0" borderId="123" xfId="101" applyFont="1" applyBorder="1" applyAlignment="1">
      <alignment horizontal="right" vertical="center" wrapText="1"/>
    </xf>
    <xf numFmtId="2" fontId="28" fillId="0" borderId="213" xfId="101" applyNumberFormat="1" applyFont="1" applyBorder="1" applyAlignment="1">
      <alignment horizontal="right" vertical="center" wrapText="1"/>
    </xf>
    <xf numFmtId="0" fontId="28" fillId="0" borderId="43" xfId="101" applyFont="1" applyBorder="1" applyAlignment="1">
      <alignment horizontal="left" vertical="center" wrapText="1"/>
    </xf>
    <xf numFmtId="0" fontId="28" fillId="0" borderId="123" xfId="101" applyFont="1" applyBorder="1" applyAlignment="1">
      <alignment horizontal="left" wrapText="1"/>
    </xf>
    <xf numFmtId="2" fontId="28" fillId="0" borderId="210" xfId="101" applyNumberFormat="1" applyFont="1" applyBorder="1" applyAlignment="1">
      <alignment horizontal="right" vertical="center" wrapText="1"/>
    </xf>
    <xf numFmtId="0" fontId="28" fillId="0" borderId="212" xfId="4" applyFont="1" applyBorder="1" applyAlignment="1">
      <alignment horizontal="center" vertical="center" wrapText="1"/>
    </xf>
    <xf numFmtId="0" fontId="28" fillId="0" borderId="43" xfId="4" applyFont="1" applyBorder="1" applyAlignment="1">
      <alignment horizontal="left" vertical="center" wrapText="1"/>
    </xf>
    <xf numFmtId="0" fontId="28" fillId="0" borderId="43" xfId="4" applyFont="1" applyBorder="1" applyAlignment="1">
      <alignment horizontal="center" vertical="center" wrapText="1"/>
    </xf>
    <xf numFmtId="0" fontId="28" fillId="0" borderId="43" xfId="4" applyFont="1" applyBorder="1" applyAlignment="1">
      <alignment horizontal="right" vertical="center" wrapText="1"/>
    </xf>
    <xf numFmtId="2" fontId="28" fillId="0" borderId="43" xfId="4" applyNumberFormat="1" applyFont="1" applyBorder="1" applyAlignment="1">
      <alignment horizontal="right" vertical="center" wrapText="1"/>
    </xf>
    <xf numFmtId="2" fontId="28" fillId="0" borderId="207" xfId="4" applyNumberFormat="1" applyFont="1" applyBorder="1" applyAlignment="1">
      <alignment horizontal="right" vertical="center" wrapText="1"/>
    </xf>
    <xf numFmtId="0" fontId="28" fillId="0" borderId="209" xfId="4" applyFont="1" applyBorder="1" applyAlignment="1">
      <alignment horizontal="center" vertical="center" wrapText="1"/>
    </xf>
    <xf numFmtId="0" fontId="28" fillId="0" borderId="210" xfId="4" applyFont="1" applyBorder="1" applyAlignment="1">
      <alignment horizontal="left" vertical="center" wrapText="1"/>
    </xf>
    <xf numFmtId="0" fontId="28" fillId="0" borderId="210" xfId="4" applyFont="1" applyBorder="1" applyAlignment="1">
      <alignment horizontal="center" vertical="center" wrapText="1"/>
    </xf>
    <xf numFmtId="0" fontId="28" fillId="0" borderId="210" xfId="4" applyFont="1" applyBorder="1" applyAlignment="1">
      <alignment horizontal="right" vertical="center" wrapText="1"/>
    </xf>
    <xf numFmtId="0" fontId="28" fillId="0" borderId="211" xfId="4" applyNumberFormat="1" applyFont="1" applyBorder="1" applyAlignment="1">
      <alignment horizontal="right" vertical="center" wrapText="1"/>
    </xf>
    <xf numFmtId="0" fontId="28" fillId="0" borderId="212" xfId="0" applyFont="1" applyBorder="1" applyAlignment="1">
      <alignment horizontal="center" vertical="center" wrapText="1"/>
    </xf>
    <xf numFmtId="0" fontId="28" fillId="0" borderId="43" xfId="0" applyFont="1" applyBorder="1" applyAlignment="1">
      <alignment horizontal="left" wrapText="1"/>
    </xf>
    <xf numFmtId="0" fontId="28" fillId="0" borderId="43" xfId="0" applyFont="1" applyBorder="1" applyAlignment="1">
      <alignment horizontal="center" vertical="center" wrapText="1"/>
    </xf>
    <xf numFmtId="0" fontId="28" fillId="0" borderId="43" xfId="0" applyFont="1" applyBorder="1" applyAlignment="1">
      <alignment horizontal="right" vertical="center" wrapText="1"/>
    </xf>
    <xf numFmtId="2" fontId="28" fillId="0" borderId="207" xfId="0" applyNumberFormat="1" applyFont="1" applyBorder="1" applyAlignment="1">
      <alignment horizontal="right" vertical="center" wrapText="1"/>
    </xf>
    <xf numFmtId="0" fontId="28" fillId="0" borderId="209" xfId="0" applyFont="1" applyBorder="1" applyAlignment="1">
      <alignment horizontal="center" vertical="center" wrapText="1"/>
    </xf>
    <xf numFmtId="0" fontId="28" fillId="0" borderId="210" xfId="0" applyFont="1" applyBorder="1" applyAlignment="1">
      <alignment horizontal="left" wrapText="1"/>
    </xf>
    <xf numFmtId="0" fontId="28" fillId="0" borderId="210" xfId="0" applyFont="1" applyBorder="1" applyAlignment="1">
      <alignment horizontal="center" vertical="center" wrapText="1"/>
    </xf>
    <xf numFmtId="0" fontId="28" fillId="0" borderId="210" xfId="0" applyFont="1" applyBorder="1" applyAlignment="1">
      <alignment horizontal="right" vertical="center" wrapText="1"/>
    </xf>
    <xf numFmtId="2" fontId="28" fillId="0" borderId="211" xfId="0" applyNumberFormat="1" applyFont="1" applyBorder="1" applyAlignment="1">
      <alignment horizontal="right" vertical="center" wrapText="1"/>
    </xf>
    <xf numFmtId="4" fontId="62" fillId="36" borderId="211" xfId="0" applyNumberFormat="1" applyFont="1" applyFill="1" applyBorder="1" applyAlignment="1">
      <alignment vertical="center" wrapText="1"/>
    </xf>
    <xf numFmtId="166" fontId="28" fillId="0" borderId="210" xfId="4" applyNumberFormat="1" applyFont="1" applyBorder="1" applyAlignment="1">
      <alignment horizontal="right" vertical="center" wrapText="1"/>
    </xf>
    <xf numFmtId="2" fontId="28" fillId="0" borderId="210" xfId="4" applyNumberFormat="1" applyFont="1" applyBorder="1" applyAlignment="1">
      <alignment horizontal="right" vertical="center" wrapText="1"/>
    </xf>
    <xf numFmtId="2" fontId="28" fillId="0" borderId="211" xfId="4" applyNumberFormat="1" applyFont="1" applyBorder="1" applyAlignment="1">
      <alignment horizontal="right" vertical="center" wrapText="1"/>
    </xf>
    <xf numFmtId="0" fontId="0" fillId="0" borderId="209" xfId="0" applyFont="1" applyBorder="1" applyAlignment="1">
      <alignment wrapText="1"/>
    </xf>
    <xf numFmtId="0" fontId="0" fillId="0" borderId="210" xfId="0" applyFont="1" applyBorder="1" applyAlignment="1">
      <alignment wrapText="1"/>
    </xf>
    <xf numFmtId="0" fontId="18" fillId="0" borderId="43" xfId="0" applyFont="1" applyFill="1" applyBorder="1" applyAlignment="1">
      <alignment horizontal="center" vertical="center"/>
    </xf>
    <xf numFmtId="0" fontId="0" fillId="0" borderId="137" xfId="0" applyFont="1" applyBorder="1" applyAlignment="1">
      <alignment horizontal="center" vertical="center" wrapText="1"/>
    </xf>
    <xf numFmtId="170" fontId="0" fillId="0" borderId="160" xfId="0" applyNumberFormat="1" applyBorder="1" applyAlignment="1">
      <alignment horizontal="center" vertical="center"/>
    </xf>
    <xf numFmtId="0" fontId="0" fillId="0" borderId="0" xfId="0" applyAlignment="1">
      <alignment horizontal="center"/>
    </xf>
    <xf numFmtId="0" fontId="25" fillId="0" borderId="129" xfId="0" applyFont="1" applyBorder="1" applyAlignment="1">
      <alignment horizontal="center" vertical="center"/>
    </xf>
    <xf numFmtId="0" fontId="25" fillId="0" borderId="126" xfId="0" applyFont="1" applyBorder="1" applyAlignment="1">
      <alignment horizontal="center" vertical="center"/>
    </xf>
    <xf numFmtId="0" fontId="25" fillId="0" borderId="130" xfId="0" applyFont="1" applyBorder="1" applyAlignment="1">
      <alignment horizontal="center" vertical="center"/>
    </xf>
    <xf numFmtId="0" fontId="13" fillId="0" borderId="109" xfId="0" applyFont="1" applyBorder="1" applyAlignment="1">
      <alignment horizontal="center" vertical="center" textRotation="90" wrapText="1"/>
    </xf>
    <xf numFmtId="0" fontId="13" fillId="0" borderId="113" xfId="0" applyFont="1" applyBorder="1" applyAlignment="1">
      <alignment horizontal="center" vertical="center" textRotation="90" wrapText="1"/>
    </xf>
    <xf numFmtId="0" fontId="13" fillId="0" borderId="116" xfId="0" applyFont="1" applyBorder="1" applyAlignment="1">
      <alignment horizontal="center" vertical="center" textRotation="90" wrapText="1"/>
    </xf>
    <xf numFmtId="0" fontId="13" fillId="0" borderId="110" xfId="0" applyFont="1" applyBorder="1" applyAlignment="1">
      <alignment horizontal="center" vertical="center" wrapText="1"/>
    </xf>
    <xf numFmtId="0" fontId="13" fillId="0" borderId="47" xfId="0" applyFont="1" applyBorder="1" applyAlignment="1">
      <alignment horizontal="center" vertical="center" wrapText="1"/>
    </xf>
    <xf numFmtId="0" fontId="13" fillId="0" borderId="117" xfId="0" applyFont="1" applyBorder="1" applyAlignment="1">
      <alignment horizontal="center" vertical="center" wrapText="1"/>
    </xf>
    <xf numFmtId="0" fontId="13" fillId="0" borderId="110" xfId="0" applyFont="1" applyBorder="1" applyAlignment="1">
      <alignment horizontal="center" vertical="center" textRotation="90" wrapText="1"/>
    </xf>
    <xf numFmtId="0" fontId="13" fillId="0" borderId="47" xfId="0" applyFont="1" applyBorder="1" applyAlignment="1">
      <alignment horizontal="center" vertical="center" textRotation="90" wrapText="1"/>
    </xf>
    <xf numFmtId="0" fontId="13" fillId="0" borderId="117" xfId="0" applyFont="1" applyBorder="1" applyAlignment="1">
      <alignment horizontal="center" vertical="center" textRotation="90" wrapText="1"/>
    </xf>
    <xf numFmtId="0" fontId="13" fillId="0" borderId="111" xfId="0" applyFont="1" applyBorder="1" applyAlignment="1">
      <alignment horizontal="center" vertical="center" wrapText="1"/>
    </xf>
    <xf numFmtId="0" fontId="13" fillId="0" borderId="114" xfId="0" applyFont="1" applyBorder="1" applyAlignment="1">
      <alignment horizontal="center" vertical="center" wrapText="1"/>
    </xf>
    <xf numFmtId="0" fontId="13" fillId="0" borderId="118" xfId="0" applyFont="1" applyBorder="1" applyAlignment="1">
      <alignment horizontal="center" vertical="center" wrapText="1"/>
    </xf>
    <xf numFmtId="0" fontId="13" fillId="0" borderId="112" xfId="0" applyFont="1" applyBorder="1" applyAlignment="1">
      <alignment horizontal="center" vertical="center" wrapText="1"/>
    </xf>
    <xf numFmtId="0" fontId="13" fillId="0" borderId="115" xfId="0" applyFont="1" applyBorder="1" applyAlignment="1">
      <alignment horizontal="center" vertical="center" wrapText="1"/>
    </xf>
    <xf numFmtId="0" fontId="13" fillId="0" borderId="119" xfId="0" applyFont="1" applyBorder="1" applyAlignment="1">
      <alignment horizontal="center" vertical="center" wrapText="1"/>
    </xf>
    <xf numFmtId="0" fontId="65" fillId="0" borderId="0" xfId="0" applyFont="1" applyAlignment="1">
      <alignment horizontal="center"/>
    </xf>
    <xf numFmtId="0" fontId="12" fillId="0" borderId="0" xfId="0" applyFont="1" applyAlignment="1">
      <alignment horizontal="center"/>
    </xf>
    <xf numFmtId="2" fontId="12" fillId="0" borderId="112" xfId="0" applyNumberFormat="1" applyFont="1" applyFill="1" applyBorder="1" applyAlignment="1">
      <alignment horizontal="center" vertical="center" wrapText="1"/>
    </xf>
    <xf numFmtId="2" fontId="12" fillId="0" borderId="128" xfId="0" applyNumberFormat="1" applyFont="1" applyFill="1" applyBorder="1" applyAlignment="1">
      <alignment horizontal="center" vertical="center" wrapText="1"/>
    </xf>
    <xf numFmtId="0" fontId="12" fillId="0" borderId="121" xfId="0" applyFont="1" applyFill="1" applyBorder="1" applyAlignment="1">
      <alignment horizontal="center" vertical="center" wrapText="1"/>
    </xf>
    <xf numFmtId="0" fontId="12" fillId="0" borderId="120" xfId="0" applyFont="1" applyFill="1" applyBorder="1" applyAlignment="1">
      <alignment horizontal="center" vertical="center" wrapText="1"/>
    </xf>
    <xf numFmtId="0" fontId="13" fillId="0" borderId="48" xfId="0" applyFont="1" applyFill="1" applyBorder="1" applyAlignment="1">
      <alignment horizontal="center" vertical="center" wrapText="1"/>
    </xf>
    <xf numFmtId="0" fontId="13" fillId="0" borderId="43" xfId="0" applyFont="1" applyFill="1" applyBorder="1" applyAlignment="1">
      <alignment horizontal="center" vertical="center" wrapText="1"/>
    </xf>
    <xf numFmtId="0" fontId="12" fillId="0" borderId="48" xfId="0" applyFont="1" applyFill="1" applyBorder="1" applyAlignment="1">
      <alignment horizontal="center" vertical="center" wrapText="1"/>
    </xf>
    <xf numFmtId="0" fontId="12" fillId="0" borderId="43" xfId="0" applyFont="1" applyFill="1" applyBorder="1" applyAlignment="1">
      <alignment horizontal="center" vertical="center" wrapText="1"/>
    </xf>
    <xf numFmtId="170" fontId="12" fillId="0" borderId="114" xfId="0" applyNumberFormat="1" applyFont="1" applyFill="1" applyBorder="1" applyAlignment="1">
      <alignment horizontal="right" vertical="center" wrapText="1"/>
    </xf>
    <xf numFmtId="0" fontId="12" fillId="0" borderId="44" xfId="0" applyFont="1" applyFill="1" applyBorder="1" applyAlignment="1">
      <alignment horizontal="right" vertical="center" wrapText="1"/>
    </xf>
    <xf numFmtId="2" fontId="12" fillId="0" borderId="127" xfId="0" applyNumberFormat="1" applyFont="1" applyFill="1" applyBorder="1" applyAlignment="1">
      <alignment horizontal="center" vertical="center" wrapText="1"/>
    </xf>
    <xf numFmtId="0" fontId="12" fillId="0" borderId="113" xfId="0" applyFont="1" applyFill="1" applyBorder="1" applyAlignment="1">
      <alignment horizontal="center" vertical="center" wrapText="1"/>
    </xf>
    <xf numFmtId="0" fontId="13" fillId="0" borderId="47" xfId="0" applyFont="1" applyFill="1" applyBorder="1" applyAlignment="1">
      <alignment horizontal="center" vertical="center" wrapText="1"/>
    </xf>
    <xf numFmtId="0" fontId="12" fillId="0" borderId="47" xfId="0" applyFont="1" applyFill="1" applyBorder="1" applyAlignment="1">
      <alignment horizontal="center" vertical="center" wrapText="1"/>
    </xf>
    <xf numFmtId="0" fontId="12" fillId="0" borderId="122" xfId="0" applyFont="1" applyFill="1" applyBorder="1" applyAlignment="1">
      <alignment horizontal="center" vertical="center" wrapText="1"/>
    </xf>
    <xf numFmtId="0" fontId="13" fillId="0" borderId="123" xfId="0" applyFont="1" applyFill="1" applyBorder="1" applyAlignment="1">
      <alignment horizontal="center" vertical="center" wrapText="1"/>
    </xf>
    <xf numFmtId="0" fontId="12" fillId="0" borderId="123" xfId="0" applyFont="1" applyFill="1" applyBorder="1" applyAlignment="1">
      <alignment horizontal="center" vertical="center" wrapText="1"/>
    </xf>
    <xf numFmtId="2" fontId="12" fillId="0" borderId="115" xfId="0" applyNumberFormat="1" applyFont="1" applyFill="1" applyBorder="1" applyAlignment="1">
      <alignment horizontal="center" vertical="center" wrapText="1"/>
    </xf>
    <xf numFmtId="0" fontId="12" fillId="0" borderId="198" xfId="0" applyFont="1" applyFill="1" applyBorder="1" applyAlignment="1">
      <alignment horizontal="center" vertical="center" wrapText="1"/>
    </xf>
    <xf numFmtId="0" fontId="12" fillId="0" borderId="204" xfId="0" applyFont="1" applyFill="1" applyBorder="1" applyAlignment="1">
      <alignment horizontal="center" vertical="center" wrapText="1"/>
    </xf>
    <xf numFmtId="0" fontId="13" fillId="0" borderId="36" xfId="0" applyFont="1" applyFill="1" applyBorder="1" applyAlignment="1">
      <alignment horizontal="center" vertical="center" wrapText="1"/>
    </xf>
    <xf numFmtId="0" fontId="13" fillId="0" borderId="135" xfId="0" applyFont="1" applyFill="1" applyBorder="1" applyAlignment="1">
      <alignment horizontal="center" vertical="center" wrapText="1"/>
    </xf>
    <xf numFmtId="0" fontId="12" fillId="0" borderId="36" xfId="0" applyFont="1" applyFill="1" applyBorder="1" applyAlignment="1">
      <alignment horizontal="center" vertical="center" wrapText="1"/>
    </xf>
    <xf numFmtId="0" fontId="12" fillId="0" borderId="135" xfId="0" applyFont="1" applyFill="1" applyBorder="1" applyAlignment="1">
      <alignment horizontal="center" vertical="center" wrapText="1"/>
    </xf>
    <xf numFmtId="170" fontId="12" fillId="0" borderId="199" xfId="0" applyNumberFormat="1" applyFont="1" applyFill="1" applyBorder="1" applyAlignment="1">
      <alignment horizontal="right" vertical="center" wrapText="1"/>
    </xf>
    <xf numFmtId="0" fontId="12" fillId="0" borderId="205" xfId="0" applyFont="1" applyFill="1" applyBorder="1" applyAlignment="1">
      <alignment horizontal="right" vertical="center" wrapText="1"/>
    </xf>
    <xf numFmtId="2" fontId="12" fillId="0" borderId="200" xfId="0" applyNumberFormat="1" applyFont="1" applyFill="1" applyBorder="1" applyAlignment="1">
      <alignment horizontal="center" vertical="center" wrapText="1"/>
    </xf>
    <xf numFmtId="2" fontId="12" fillId="0" borderId="206" xfId="0" applyNumberFormat="1" applyFont="1" applyFill="1" applyBorder="1" applyAlignment="1">
      <alignment horizontal="center" vertical="center" wrapText="1"/>
    </xf>
    <xf numFmtId="0" fontId="12" fillId="0" borderId="114" xfId="0" applyFont="1" applyFill="1" applyBorder="1" applyAlignment="1">
      <alignment horizontal="right" vertical="center" wrapText="1"/>
    </xf>
    <xf numFmtId="2" fontId="12" fillId="0" borderId="203" xfId="0" applyNumberFormat="1" applyFont="1" applyFill="1" applyBorder="1" applyAlignment="1">
      <alignment horizontal="center" vertical="center" wrapText="1"/>
    </xf>
    <xf numFmtId="0" fontId="12" fillId="0" borderId="201" xfId="0" applyFont="1" applyFill="1" applyBorder="1" applyAlignment="1">
      <alignment horizontal="center" vertical="center" wrapText="1"/>
    </xf>
    <xf numFmtId="0" fontId="13" fillId="0" borderId="125" xfId="0" applyFont="1" applyFill="1" applyBorder="1" applyAlignment="1">
      <alignment horizontal="center" vertical="center" wrapText="1"/>
    </xf>
    <xf numFmtId="0" fontId="12" fillId="0" borderId="125" xfId="0" applyFont="1" applyFill="1" applyBorder="1" applyAlignment="1">
      <alignment horizontal="center" vertical="center" wrapText="1"/>
    </xf>
    <xf numFmtId="0" fontId="12" fillId="0" borderId="202" xfId="0" applyFont="1" applyFill="1" applyBorder="1" applyAlignment="1">
      <alignment horizontal="right" vertical="center" wrapText="1"/>
    </xf>
    <xf numFmtId="0" fontId="2" fillId="0" borderId="4" xfId="0" applyFont="1" applyBorder="1" applyAlignment="1">
      <alignment horizontal="left" vertical="center" wrapText="1"/>
    </xf>
    <xf numFmtId="0" fontId="2" fillId="0" borderId="4" xfId="0" applyFont="1" applyBorder="1" applyAlignment="1">
      <alignment horizontal="left" vertical="center"/>
    </xf>
    <xf numFmtId="0" fontId="5" fillId="0" borderId="1" xfId="0" applyFont="1" applyBorder="1" applyAlignment="1">
      <alignment horizontal="left" vertical="center"/>
    </xf>
    <xf numFmtId="0" fontId="5" fillId="0" borderId="2" xfId="0" applyFont="1" applyBorder="1" applyAlignment="1">
      <alignment horizontal="left" vertical="center"/>
    </xf>
    <xf numFmtId="0" fontId="6" fillId="0" borderId="2" xfId="0" applyFont="1" applyBorder="1" applyAlignment="1">
      <alignment horizontal="left" vertical="center"/>
    </xf>
    <xf numFmtId="0" fontId="5" fillId="0" borderId="3" xfId="0" applyFont="1" applyBorder="1" applyAlignment="1">
      <alignment horizontal="left" vertical="center"/>
    </xf>
    <xf numFmtId="0" fontId="6" fillId="0" borderId="4" xfId="0" applyFont="1" applyBorder="1" applyAlignment="1">
      <alignment horizontal="left" vertical="center" wrapText="1"/>
    </xf>
    <xf numFmtId="0" fontId="5" fillId="0" borderId="4" xfId="0" applyFont="1" applyBorder="1" applyAlignment="1">
      <alignment horizontal="left" vertical="center" wrapText="1"/>
    </xf>
    <xf numFmtId="0" fontId="5" fillId="0" borderId="1" xfId="0" applyFont="1" applyBorder="1" applyAlignment="1">
      <alignment horizontal="left" vertical="center" wrapText="1"/>
    </xf>
    <xf numFmtId="0" fontId="6" fillId="0" borderId="3" xfId="0" applyFont="1" applyBorder="1" applyAlignment="1">
      <alignment horizontal="left" vertical="center" wrapText="1"/>
    </xf>
    <xf numFmtId="0" fontId="5" fillId="0" borderId="5" xfId="0" applyFont="1" applyBorder="1" applyAlignment="1">
      <alignment horizontal="left" vertical="center" wrapText="1"/>
    </xf>
    <xf numFmtId="0" fontId="5" fillId="0" borderId="6" xfId="0" applyFont="1" applyBorder="1" applyAlignment="1">
      <alignment horizontal="left" vertical="center" wrapText="1"/>
    </xf>
    <xf numFmtId="8" fontId="6" fillId="0" borderId="7" xfId="0" applyNumberFormat="1" applyFont="1" applyBorder="1" applyAlignment="1">
      <alignment horizontal="center" vertical="center" wrapText="1"/>
    </xf>
    <xf numFmtId="0" fontId="6" fillId="0" borderId="5" xfId="0" applyFont="1" applyBorder="1" applyAlignment="1">
      <alignment horizontal="center" vertical="center" wrapText="1"/>
    </xf>
    <xf numFmtId="0" fontId="9" fillId="0" borderId="8"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9" xfId="0" applyFont="1" applyBorder="1" applyAlignment="1">
      <alignment horizontal="center" vertical="center" wrapText="1"/>
    </xf>
    <xf numFmtId="0" fontId="9" fillId="2" borderId="13"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7" fillId="2" borderId="29" xfId="0" applyFont="1" applyFill="1" applyBorder="1" applyAlignment="1">
      <alignment horizontal="center" vertical="center" wrapText="1"/>
    </xf>
    <xf numFmtId="0" fontId="7" fillId="2" borderId="30" xfId="0" applyFont="1" applyFill="1" applyBorder="1" applyAlignment="1">
      <alignment horizontal="center" vertical="center" wrapText="1"/>
    </xf>
    <xf numFmtId="0" fontId="7" fillId="2" borderId="31" xfId="0" applyFont="1" applyFill="1" applyBorder="1" applyAlignment="1">
      <alignment horizontal="center" vertical="center" wrapText="1"/>
    </xf>
    <xf numFmtId="0" fontId="12" fillId="2" borderId="29" xfId="0" applyFont="1" applyFill="1" applyBorder="1" applyAlignment="1">
      <alignment horizontal="center" vertical="center" wrapText="1"/>
    </xf>
    <xf numFmtId="0" fontId="12" fillId="2" borderId="30" xfId="0" applyFont="1" applyFill="1" applyBorder="1" applyAlignment="1">
      <alignment horizontal="center" vertical="center" wrapText="1"/>
    </xf>
    <xf numFmtId="0" fontId="12" fillId="2" borderId="31" xfId="0" applyFont="1" applyFill="1" applyBorder="1" applyAlignment="1">
      <alignment horizontal="center" vertical="center" wrapText="1"/>
    </xf>
    <xf numFmtId="4" fontId="12" fillId="2" borderId="29" xfId="0" applyNumberFormat="1" applyFont="1" applyFill="1" applyBorder="1" applyAlignment="1">
      <alignment horizontal="center" vertical="center" wrapText="1"/>
    </xf>
    <xf numFmtId="0" fontId="12" fillId="2" borderId="28" xfId="0" applyFont="1" applyFill="1" applyBorder="1" applyAlignment="1">
      <alignment horizontal="center" vertical="center" wrapText="1"/>
    </xf>
    <xf numFmtId="4" fontId="12" fillId="2" borderId="28" xfId="0" applyNumberFormat="1" applyFont="1" applyFill="1" applyBorder="1" applyAlignment="1">
      <alignment horizontal="center" vertical="center" wrapText="1"/>
    </xf>
    <xf numFmtId="4" fontId="13" fillId="2" borderId="28" xfId="0" applyNumberFormat="1" applyFont="1" applyFill="1" applyBorder="1" applyAlignment="1">
      <alignment horizontal="center" vertical="center" wrapText="1"/>
    </xf>
    <xf numFmtId="0" fontId="13" fillId="2" borderId="28" xfId="0" applyFont="1" applyFill="1" applyBorder="1" applyAlignment="1">
      <alignment horizontal="center" vertical="center" wrapText="1"/>
    </xf>
    <xf numFmtId="0" fontId="10" fillId="0" borderId="0" xfId="0" applyFont="1" applyBorder="1" applyAlignment="1">
      <alignment horizontal="center"/>
    </xf>
    <xf numFmtId="0" fontId="9" fillId="0" borderId="13" xfId="0" applyFont="1" applyBorder="1" applyAlignment="1">
      <alignment horizontal="center" vertical="center"/>
    </xf>
    <xf numFmtId="0" fontId="9" fillId="0" borderId="15" xfId="0" applyFont="1" applyBorder="1" applyAlignment="1">
      <alignment horizontal="center" vertical="center"/>
    </xf>
    <xf numFmtId="3" fontId="14" fillId="0" borderId="52" xfId="0" applyNumberFormat="1" applyFont="1" applyBorder="1" applyAlignment="1">
      <alignment horizontal="center"/>
    </xf>
    <xf numFmtId="3" fontId="14" fillId="0" borderId="0" xfId="0" applyNumberFormat="1" applyFont="1" applyBorder="1" applyAlignment="1">
      <alignment horizontal="center"/>
    </xf>
    <xf numFmtId="3" fontId="14" fillId="0" borderId="53" xfId="0" applyNumberFormat="1" applyFont="1" applyBorder="1" applyAlignment="1">
      <alignment horizontal="center"/>
    </xf>
    <xf numFmtId="0" fontId="12" fillId="2" borderId="139" xfId="0" applyFont="1" applyFill="1" applyBorder="1" applyAlignment="1">
      <alignment horizontal="center" vertical="center" wrapText="1"/>
    </xf>
    <xf numFmtId="0" fontId="12" fillId="2" borderId="138" xfId="0" applyFont="1" applyFill="1" applyBorder="1" applyAlignment="1">
      <alignment horizontal="center" vertical="center" wrapText="1"/>
    </xf>
    <xf numFmtId="0" fontId="12" fillId="2" borderId="140" xfId="0" applyFont="1" applyFill="1" applyBorder="1" applyAlignment="1">
      <alignment horizontal="center" vertical="center" wrapText="1"/>
    </xf>
    <xf numFmtId="0" fontId="0" fillId="0" borderId="196" xfId="0" applyFont="1" applyBorder="1" applyAlignment="1">
      <alignment horizontal="center" vertical="center" wrapText="1"/>
    </xf>
    <xf numFmtId="0" fontId="0" fillId="0" borderId="137" xfId="0" applyFont="1" applyBorder="1" applyAlignment="1">
      <alignment horizontal="center" vertical="center" wrapText="1"/>
    </xf>
    <xf numFmtId="0" fontId="0" fillId="0" borderId="209" xfId="0" applyFont="1" applyBorder="1" applyAlignment="1">
      <alignment horizontal="center" vertical="center" wrapText="1"/>
    </xf>
    <xf numFmtId="0" fontId="0" fillId="0" borderId="210" xfId="0" applyFont="1" applyBorder="1" applyAlignment="1">
      <alignment horizontal="center"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15" xfId="0" applyFont="1" applyBorder="1" applyAlignment="1">
      <alignment horizontal="left" vertical="center" wrapText="1"/>
    </xf>
    <xf numFmtId="0" fontId="0" fillId="0" borderId="209" xfId="0" applyFont="1" applyBorder="1" applyAlignment="1">
      <alignment horizontal="center" wrapText="1"/>
    </xf>
    <xf numFmtId="0" fontId="0" fillId="0" borderId="210" xfId="0" applyFont="1" applyBorder="1" applyAlignment="1">
      <alignment horizontal="center" wrapText="1"/>
    </xf>
    <xf numFmtId="0" fontId="66" fillId="0" borderId="13" xfId="0" applyFont="1" applyBorder="1" applyAlignment="1">
      <alignment horizontal="center" vertical="center" wrapText="1"/>
    </xf>
    <xf numFmtId="0" fontId="67" fillId="0" borderId="14" xfId="0" applyFont="1" applyBorder="1" applyAlignment="1">
      <alignment horizontal="center" vertical="center" wrapText="1"/>
    </xf>
    <xf numFmtId="0" fontId="67" fillId="0" borderId="15" xfId="0" applyFont="1" applyBorder="1" applyAlignment="1">
      <alignment horizontal="center" vertical="center" wrapText="1"/>
    </xf>
    <xf numFmtId="0" fontId="0" fillId="0" borderId="196" xfId="0" applyFont="1" applyBorder="1" applyAlignment="1">
      <alignment horizontal="center" wrapText="1"/>
    </xf>
    <xf numFmtId="0" fontId="0" fillId="0" borderId="137" xfId="0" applyFont="1" applyBorder="1" applyAlignment="1">
      <alignment horizontal="center" wrapText="1"/>
    </xf>
    <xf numFmtId="0" fontId="26" fillId="2" borderId="196" xfId="0" applyFont="1" applyFill="1" applyBorder="1" applyAlignment="1">
      <alignment horizontal="center" vertical="center" wrapText="1"/>
    </xf>
    <xf numFmtId="0" fontId="26" fillId="2" borderId="137" xfId="0" applyFont="1" applyFill="1" applyBorder="1" applyAlignment="1">
      <alignment horizontal="center" vertical="center" wrapText="1"/>
    </xf>
    <xf numFmtId="0" fontId="26" fillId="0" borderId="196" xfId="0" applyFont="1" applyBorder="1" applyAlignment="1">
      <alignment horizontal="left" vertical="center" wrapText="1"/>
    </xf>
    <xf numFmtId="0" fontId="26" fillId="0" borderId="137" xfId="0" applyFont="1" applyBorder="1" applyAlignment="1">
      <alignment horizontal="left" vertical="center" wrapText="1"/>
    </xf>
    <xf numFmtId="0" fontId="26" fillId="0" borderId="195" xfId="0" applyFont="1" applyBorder="1" applyAlignment="1">
      <alignment horizontal="left" vertical="center" wrapText="1"/>
    </xf>
    <xf numFmtId="0" fontId="26" fillId="2" borderId="196" xfId="0" applyFont="1" applyFill="1" applyBorder="1" applyAlignment="1">
      <alignment horizontal="center" vertical="center"/>
    </xf>
    <xf numFmtId="0" fontId="26" fillId="2" borderId="137" xfId="0" applyFont="1" applyFill="1" applyBorder="1" applyAlignment="1">
      <alignment horizontal="center" vertical="center"/>
    </xf>
    <xf numFmtId="0" fontId="26" fillId="0" borderId="214" xfId="0" applyFont="1" applyBorder="1" applyAlignment="1">
      <alignment horizontal="left" vertical="center" wrapText="1"/>
    </xf>
    <xf numFmtId="0" fontId="26" fillId="0" borderId="17" xfId="0" applyFont="1" applyBorder="1" applyAlignment="1">
      <alignment horizontal="left" vertical="center" wrapText="1"/>
    </xf>
    <xf numFmtId="0" fontId="26" fillId="0" borderId="19" xfId="0" applyFont="1" applyBorder="1" applyAlignment="1">
      <alignment horizontal="left"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0" fillId="0" borderId="60" xfId="0" applyBorder="1" applyAlignment="1">
      <alignment horizontal="center"/>
    </xf>
    <xf numFmtId="0" fontId="26" fillId="0" borderId="212" xfId="0" applyFont="1" applyBorder="1" applyAlignment="1">
      <alignment horizontal="left" vertical="center" wrapText="1"/>
    </xf>
    <xf numFmtId="0" fontId="26" fillId="0" borderId="43" xfId="0" applyFont="1" applyBorder="1" applyAlignment="1">
      <alignment horizontal="left" vertical="center" wrapText="1"/>
    </xf>
    <xf numFmtId="0" fontId="26" fillId="0" borderId="207" xfId="0" applyFont="1" applyBorder="1" applyAlignment="1">
      <alignment horizontal="left" vertical="center" wrapText="1"/>
    </xf>
    <xf numFmtId="0" fontId="26" fillId="0" borderId="196" xfId="0" applyFont="1" applyFill="1" applyBorder="1" applyAlignment="1">
      <alignment horizontal="left" vertical="center" wrapText="1"/>
    </xf>
    <xf numFmtId="0" fontId="26" fillId="0" borderId="137" xfId="0" applyFont="1" applyFill="1" applyBorder="1" applyAlignment="1">
      <alignment horizontal="left" vertical="center" wrapText="1"/>
    </xf>
    <xf numFmtId="0" fontId="26" fillId="0" borderId="195" xfId="0" applyFont="1" applyFill="1" applyBorder="1" applyAlignment="1">
      <alignment horizontal="left" vertical="center" wrapText="1"/>
    </xf>
    <xf numFmtId="0" fontId="26" fillId="0" borderId="212" xfId="0" applyFont="1" applyFill="1" applyBorder="1" applyAlignment="1">
      <alignment horizontal="left" vertical="center" wrapText="1"/>
    </xf>
    <xf numFmtId="0" fontId="26" fillId="0" borderId="43" xfId="0" applyFont="1" applyFill="1" applyBorder="1" applyAlignment="1">
      <alignment horizontal="left" vertical="center" wrapText="1"/>
    </xf>
    <xf numFmtId="0" fontId="26" fillId="0" borderId="207" xfId="0" applyFont="1" applyFill="1" applyBorder="1" applyAlignment="1">
      <alignment horizontal="left" vertical="center" wrapText="1"/>
    </xf>
    <xf numFmtId="0" fontId="0" fillId="0" borderId="212" xfId="0" applyFont="1" applyBorder="1" applyAlignment="1">
      <alignment horizontal="center" wrapText="1"/>
    </xf>
    <xf numFmtId="0" fontId="0" fillId="0" borderId="43" xfId="0" applyFont="1" applyBorder="1" applyAlignment="1">
      <alignment horizontal="center" wrapText="1"/>
    </xf>
    <xf numFmtId="0" fontId="15" fillId="0" borderId="95" xfId="0" applyFont="1" applyFill="1" applyBorder="1" applyAlignment="1">
      <alignment horizontal="center" vertical="center"/>
    </xf>
    <xf numFmtId="0" fontId="15" fillId="0" borderId="101" xfId="0" applyFont="1" applyFill="1" applyBorder="1" applyAlignment="1">
      <alignment horizontal="center" vertical="center"/>
    </xf>
    <xf numFmtId="0" fontId="15" fillId="0" borderId="96" xfId="0" applyFont="1" applyFill="1" applyBorder="1" applyAlignment="1">
      <alignment horizontal="left" vertical="center" wrapText="1"/>
    </xf>
    <xf numFmtId="0" fontId="15" fillId="0" borderId="102" xfId="0" applyFont="1" applyFill="1" applyBorder="1" applyAlignment="1">
      <alignment horizontal="left" vertical="center" wrapText="1"/>
    </xf>
    <xf numFmtId="0" fontId="15" fillId="0" borderId="96" xfId="0" applyFont="1" applyFill="1" applyBorder="1" applyAlignment="1">
      <alignment horizontal="center" vertical="center"/>
    </xf>
    <xf numFmtId="0" fontId="15" fillId="0" borderId="102" xfId="0" applyFont="1" applyFill="1" applyBorder="1" applyAlignment="1">
      <alignment horizontal="center" vertical="center"/>
    </xf>
    <xf numFmtId="4" fontId="15" fillId="0" borderId="96" xfId="0" applyNumberFormat="1" applyFont="1" applyFill="1" applyBorder="1" applyAlignment="1">
      <alignment horizontal="center" vertical="center"/>
    </xf>
    <xf numFmtId="4" fontId="15" fillId="0" borderId="102" xfId="0" applyNumberFormat="1" applyFont="1" applyFill="1" applyBorder="1" applyAlignment="1">
      <alignment horizontal="center" vertical="center"/>
    </xf>
    <xf numFmtId="4" fontId="15" fillId="0" borderId="96" xfId="0" applyNumberFormat="1" applyFont="1" applyFill="1" applyBorder="1" applyAlignment="1">
      <alignment horizontal="right" vertical="center"/>
    </xf>
    <xf numFmtId="4" fontId="15" fillId="0" borderId="102" xfId="0" applyNumberFormat="1" applyFont="1" applyFill="1" applyBorder="1" applyAlignment="1">
      <alignment horizontal="right" vertical="center"/>
    </xf>
    <xf numFmtId="0" fontId="15" fillId="0" borderId="98" xfId="0" applyFont="1" applyFill="1" applyBorder="1" applyAlignment="1">
      <alignment horizontal="center" vertical="center"/>
    </xf>
    <xf numFmtId="0" fontId="15" fillId="0" borderId="99" xfId="0" applyFont="1" applyFill="1" applyBorder="1" applyAlignment="1">
      <alignment horizontal="left" vertical="center" wrapText="1"/>
    </xf>
    <xf numFmtId="0" fontId="15" fillId="0" borderId="99" xfId="0" applyFont="1" applyFill="1" applyBorder="1" applyAlignment="1">
      <alignment horizontal="center" vertical="center"/>
    </xf>
    <xf numFmtId="4" fontId="15" fillId="0" borderId="99" xfId="0" applyNumberFormat="1" applyFont="1" applyFill="1" applyBorder="1" applyAlignment="1">
      <alignment horizontal="center" vertical="center"/>
    </xf>
    <xf numFmtId="4" fontId="15" fillId="0" borderId="107" xfId="0" applyNumberFormat="1" applyFont="1" applyFill="1" applyBorder="1" applyAlignment="1">
      <alignment horizontal="right" vertical="center"/>
    </xf>
    <xf numFmtId="0" fontId="15" fillId="0" borderId="92" xfId="0" applyFont="1" applyFill="1" applyBorder="1" applyAlignment="1">
      <alignment horizontal="center" vertical="center"/>
    </xf>
    <xf numFmtId="0" fontId="15" fillId="0" borderId="93" xfId="0" applyFont="1" applyFill="1" applyBorder="1" applyAlignment="1">
      <alignment horizontal="left" vertical="center" wrapText="1"/>
    </xf>
    <xf numFmtId="1" fontId="15" fillId="0" borderId="93" xfId="0" applyNumberFormat="1" applyFont="1" applyFill="1" applyBorder="1" applyAlignment="1">
      <alignment horizontal="center" vertical="center"/>
    </xf>
    <xf numFmtId="4" fontId="15" fillId="0" borderId="93" xfId="0" applyNumberFormat="1" applyFont="1" applyFill="1" applyBorder="1" applyAlignment="1">
      <alignment horizontal="center" vertical="center"/>
    </xf>
    <xf numFmtId="4" fontId="15" fillId="0" borderId="93" xfId="0" applyNumberFormat="1" applyFont="1" applyFill="1" applyBorder="1" applyAlignment="1">
      <alignment horizontal="right" vertical="center"/>
    </xf>
    <xf numFmtId="4" fontId="15" fillId="0" borderId="99" xfId="0" applyNumberFormat="1" applyFont="1" applyFill="1" applyBorder="1" applyAlignment="1">
      <alignment horizontal="right" vertical="center"/>
    </xf>
    <xf numFmtId="4" fontId="17" fillId="0" borderId="44" xfId="0" applyNumberFormat="1" applyFont="1" applyFill="1" applyBorder="1" applyAlignment="1">
      <alignment horizontal="center" vertical="center"/>
    </xf>
    <xf numFmtId="0" fontId="17" fillId="0" borderId="45" xfId="0" applyFont="1" applyFill="1" applyBorder="1" applyAlignment="1">
      <alignment horizontal="center" vertical="center"/>
    </xf>
    <xf numFmtId="0" fontId="17" fillId="0" borderId="65" xfId="0" applyFont="1" applyFill="1" applyBorder="1" applyAlignment="1">
      <alignment horizontal="center" vertical="center"/>
    </xf>
    <xf numFmtId="0" fontId="15" fillId="0" borderId="106" xfId="0" applyFont="1" applyFill="1" applyBorder="1" applyAlignment="1">
      <alignment horizontal="center" vertical="center"/>
    </xf>
    <xf numFmtId="0" fontId="17" fillId="0" borderId="88" xfId="0" applyFont="1" applyBorder="1" applyAlignment="1">
      <alignment horizontal="center" vertical="center"/>
    </xf>
    <xf numFmtId="0" fontId="17" fillId="0" borderId="14" xfId="0" applyFont="1" applyBorder="1" applyAlignment="1">
      <alignment horizontal="center" vertical="center"/>
    </xf>
    <xf numFmtId="0" fontId="17" fillId="0" borderId="89" xfId="0" applyFont="1" applyBorder="1" applyAlignment="1">
      <alignment horizontal="center" vertical="center"/>
    </xf>
    <xf numFmtId="0" fontId="17" fillId="0" borderId="59" xfId="0" applyFont="1" applyBorder="1" applyAlignment="1">
      <alignment horizontal="center" vertical="center"/>
    </xf>
    <xf numFmtId="0" fontId="17" fillId="0" borderId="60" xfId="0" applyFont="1" applyBorder="1" applyAlignment="1">
      <alignment horizontal="center" vertical="center"/>
    </xf>
    <xf numFmtId="0" fontId="15" fillId="0" borderId="83" xfId="0" applyFont="1" applyFill="1" applyBorder="1" applyAlignment="1">
      <alignment horizontal="center" vertical="center"/>
    </xf>
    <xf numFmtId="0" fontId="15" fillId="0" borderId="84" xfId="0" applyFont="1" applyFill="1" applyBorder="1" applyAlignment="1">
      <alignment horizontal="center" vertical="center"/>
    </xf>
    <xf numFmtId="0" fontId="15" fillId="0" borderId="33" xfId="0" applyFont="1" applyFill="1" applyBorder="1" applyAlignment="1">
      <alignment horizontal="left" vertical="center" wrapText="1"/>
    </xf>
    <xf numFmtId="0" fontId="15" fillId="0" borderId="78" xfId="0" applyFont="1" applyFill="1" applyBorder="1" applyAlignment="1">
      <alignment horizontal="left" vertical="center" wrapText="1"/>
    </xf>
    <xf numFmtId="0" fontId="15" fillId="0" borderId="33" xfId="0" applyFont="1" applyFill="1" applyBorder="1" applyAlignment="1">
      <alignment horizontal="center" vertical="center"/>
    </xf>
    <xf numFmtId="0" fontId="15" fillId="0" borderId="78" xfId="0" applyFont="1" applyFill="1" applyBorder="1" applyAlignment="1">
      <alignment horizontal="center" vertical="center"/>
    </xf>
    <xf numFmtId="4" fontId="15" fillId="0" borderId="33" xfId="0" applyNumberFormat="1" applyFont="1" applyFill="1" applyBorder="1" applyAlignment="1">
      <alignment horizontal="center" vertical="center"/>
    </xf>
    <xf numFmtId="0" fontId="15" fillId="0" borderId="78" xfId="0" applyNumberFormat="1" applyFont="1" applyFill="1" applyBorder="1" applyAlignment="1">
      <alignment horizontal="center" vertical="center"/>
    </xf>
    <xf numFmtId="4" fontId="15" fillId="0" borderId="33" xfId="0" applyNumberFormat="1" applyFont="1" applyFill="1" applyBorder="1" applyAlignment="1">
      <alignment horizontal="right" vertical="center"/>
    </xf>
    <xf numFmtId="4" fontId="15" fillId="0" borderId="78" xfId="0" applyNumberFormat="1" applyFont="1" applyFill="1" applyBorder="1" applyAlignment="1">
      <alignment horizontal="right" vertical="center"/>
    </xf>
    <xf numFmtId="0" fontId="15" fillId="0" borderId="107" xfId="0" applyFont="1" applyFill="1" applyBorder="1" applyAlignment="1">
      <alignment horizontal="left" vertical="center" wrapText="1"/>
    </xf>
    <xf numFmtId="0" fontId="15" fillId="0" borderId="107" xfId="0" applyFont="1" applyFill="1" applyBorder="1" applyAlignment="1">
      <alignment horizontal="center" vertical="center"/>
    </xf>
    <xf numFmtId="4" fontId="15" fillId="0" borderId="107" xfId="0" applyNumberFormat="1" applyFont="1" applyFill="1" applyBorder="1" applyAlignment="1">
      <alignment horizontal="center" vertical="center"/>
    </xf>
    <xf numFmtId="0" fontId="15" fillId="0" borderId="21" xfId="0" applyFont="1" applyFill="1" applyBorder="1" applyAlignment="1">
      <alignment horizontal="center" vertical="center"/>
    </xf>
    <xf numFmtId="0" fontId="15" fillId="0" borderId="21" xfId="0" applyNumberFormat="1" applyFont="1" applyFill="1" applyBorder="1" applyAlignment="1">
      <alignment horizontal="center" vertical="center"/>
    </xf>
    <xf numFmtId="4" fontId="15" fillId="0" borderId="33" xfId="0" applyNumberFormat="1" applyFont="1" applyFill="1" applyBorder="1" applyAlignment="1">
      <alignment vertical="center"/>
    </xf>
    <xf numFmtId="4" fontId="15" fillId="0" borderId="21" xfId="0" applyNumberFormat="1" applyFont="1" applyFill="1" applyBorder="1" applyAlignment="1">
      <alignment vertical="center"/>
    </xf>
    <xf numFmtId="4" fontId="16" fillId="0" borderId="74" xfId="0" applyNumberFormat="1" applyFont="1" applyFill="1" applyBorder="1" applyAlignment="1">
      <alignment horizontal="center" vertical="center"/>
    </xf>
    <xf numFmtId="0" fontId="16" fillId="0" borderId="75" xfId="0" applyFont="1" applyFill="1" applyBorder="1" applyAlignment="1">
      <alignment horizontal="center" vertical="center"/>
    </xf>
    <xf numFmtId="0" fontId="16" fillId="0" borderId="76" xfId="0" applyFont="1" applyFill="1" applyBorder="1" applyAlignment="1">
      <alignment horizontal="center" vertical="center"/>
    </xf>
    <xf numFmtId="0" fontId="15" fillId="0" borderId="82" xfId="0" applyFont="1" applyFill="1" applyBorder="1" applyAlignment="1">
      <alignment horizontal="center" vertical="center"/>
    </xf>
    <xf numFmtId="0" fontId="15" fillId="0" borderId="77" xfId="0" applyFont="1" applyFill="1" applyBorder="1" applyAlignment="1">
      <alignment horizontal="center" vertical="center"/>
    </xf>
    <xf numFmtId="0" fontId="15" fillId="5" borderId="123" xfId="0" applyFont="1" applyFill="1" applyBorder="1" applyAlignment="1">
      <alignment horizontal="left" vertical="center" wrapText="1"/>
    </xf>
    <xf numFmtId="0" fontId="15" fillId="5" borderId="78" xfId="0" applyFont="1" applyFill="1" applyBorder="1" applyAlignment="1">
      <alignment horizontal="left" vertical="center" wrapText="1"/>
    </xf>
    <xf numFmtId="0" fontId="15" fillId="5" borderId="123" xfId="0" applyFont="1" applyFill="1" applyBorder="1" applyAlignment="1">
      <alignment horizontal="center" vertical="center" wrapText="1"/>
    </xf>
    <xf numFmtId="0" fontId="15" fillId="5" borderId="78" xfId="0" applyFont="1" applyFill="1" applyBorder="1" applyAlignment="1">
      <alignment horizontal="center" vertical="center" wrapText="1"/>
    </xf>
    <xf numFmtId="4" fontId="15" fillId="5" borderId="123" xfId="0" applyNumberFormat="1" applyFont="1" applyFill="1" applyBorder="1" applyAlignment="1">
      <alignment horizontal="center" vertical="center" wrapText="1"/>
    </xf>
    <xf numFmtId="0" fontId="15" fillId="5" borderId="78" xfId="0" applyNumberFormat="1" applyFont="1" applyFill="1" applyBorder="1" applyAlignment="1">
      <alignment horizontal="center" vertical="center" wrapText="1"/>
    </xf>
    <xf numFmtId="2" fontId="15" fillId="5" borderId="123" xfId="0" applyNumberFormat="1" applyFont="1" applyFill="1" applyBorder="1" applyAlignment="1">
      <alignment vertical="center" wrapText="1"/>
    </xf>
    <xf numFmtId="2" fontId="15" fillId="5" borderId="78" xfId="0" applyNumberFormat="1" applyFont="1" applyFill="1" applyBorder="1" applyAlignment="1">
      <alignment vertical="center" wrapText="1"/>
    </xf>
    <xf numFmtId="0" fontId="15" fillId="0" borderId="93" xfId="0" applyFont="1" applyFill="1" applyBorder="1" applyAlignment="1">
      <alignment horizontal="center" vertical="center"/>
    </xf>
    <xf numFmtId="0" fontId="15" fillId="0" borderId="21" xfId="0" applyFont="1" applyFill="1" applyBorder="1" applyAlignment="1">
      <alignment horizontal="left" vertical="center" wrapText="1"/>
    </xf>
    <xf numFmtId="3" fontId="15" fillId="0" borderId="33" xfId="0" applyNumberFormat="1" applyFont="1" applyFill="1" applyBorder="1" applyAlignment="1">
      <alignment horizontal="center" vertical="center"/>
    </xf>
    <xf numFmtId="3" fontId="15" fillId="0" borderId="21" xfId="0" applyNumberFormat="1" applyFont="1" applyFill="1" applyBorder="1" applyAlignment="1">
      <alignment horizontal="center" vertical="center"/>
    </xf>
    <xf numFmtId="0" fontId="15" fillId="0" borderId="66" xfId="0" applyFont="1" applyFill="1" applyBorder="1" applyAlignment="1">
      <alignment horizontal="center" vertical="center"/>
    </xf>
    <xf numFmtId="0" fontId="15" fillId="0" borderId="68" xfId="0" applyFont="1" applyFill="1" applyBorder="1" applyAlignment="1">
      <alignment horizontal="center" vertical="center"/>
    </xf>
    <xf numFmtId="0" fontId="15" fillId="0" borderId="48" xfId="0" applyFont="1" applyFill="1" applyBorder="1" applyAlignment="1">
      <alignment horizontal="left" vertical="center" wrapText="1"/>
    </xf>
    <xf numFmtId="0" fontId="15" fillId="0" borderId="23" xfId="0" applyFont="1" applyFill="1" applyBorder="1" applyAlignment="1">
      <alignment horizontal="center" vertical="center"/>
    </xf>
    <xf numFmtId="4" fontId="15" fillId="0" borderId="21" xfId="0" applyNumberFormat="1" applyFont="1" applyFill="1" applyBorder="1" applyAlignment="1">
      <alignment horizontal="center" vertical="center"/>
    </xf>
    <xf numFmtId="4" fontId="15" fillId="0" borderId="23" xfId="0" applyNumberFormat="1" applyFont="1" applyFill="1" applyBorder="1" applyAlignment="1">
      <alignment horizontal="center" vertical="center"/>
    </xf>
    <xf numFmtId="4" fontId="15" fillId="0" borderId="23" xfId="0" applyNumberFormat="1" applyFont="1" applyFill="1" applyBorder="1" applyAlignment="1">
      <alignment vertical="center"/>
    </xf>
    <xf numFmtId="0" fontId="16" fillId="0" borderId="54" xfId="0" applyFont="1" applyBorder="1" applyAlignment="1">
      <alignment horizontal="center" vertical="center"/>
    </xf>
    <xf numFmtId="0" fontId="19" fillId="0" borderId="55" xfId="0" applyFont="1" applyBorder="1" applyAlignment="1">
      <alignment horizontal="center" vertical="center"/>
    </xf>
    <xf numFmtId="4" fontId="20" fillId="4" borderId="56" xfId="1" applyNumberFormat="1" applyFont="1" applyFill="1" applyBorder="1" applyAlignment="1">
      <alignment horizontal="center" vertical="center" wrapText="1"/>
    </xf>
    <xf numFmtId="0" fontId="16" fillId="0" borderId="57" xfId="0" applyFont="1" applyBorder="1" applyAlignment="1">
      <alignment horizontal="left" vertical="center" wrapText="1"/>
    </xf>
    <xf numFmtId="0" fontId="16" fillId="0" borderId="58" xfId="0" applyFont="1" applyBorder="1" applyAlignment="1">
      <alignment horizontal="left" vertical="center" wrapText="1"/>
    </xf>
    <xf numFmtId="0" fontId="16" fillId="0" borderId="215" xfId="0" applyFont="1" applyBorder="1" applyAlignment="1">
      <alignment horizontal="left" vertical="center" wrapText="1"/>
    </xf>
    <xf numFmtId="0" fontId="16" fillId="0" borderId="59" xfId="0" applyFont="1" applyBorder="1" applyAlignment="1">
      <alignment horizontal="left" vertical="center" wrapText="1"/>
    </xf>
    <xf numFmtId="0" fontId="16" fillId="0" borderId="60" xfId="0" applyFont="1" applyBorder="1" applyAlignment="1">
      <alignment horizontal="left" vertical="center" wrapText="1"/>
    </xf>
    <xf numFmtId="0" fontId="16" fillId="0" borderId="216" xfId="0" applyFont="1" applyBorder="1" applyAlignment="1">
      <alignment horizontal="left" vertical="center" wrapText="1"/>
    </xf>
    <xf numFmtId="4" fontId="16" fillId="0" borderId="44" xfId="0" applyNumberFormat="1" applyFont="1" applyFill="1" applyBorder="1" applyAlignment="1">
      <alignment horizontal="center" vertical="center"/>
    </xf>
    <xf numFmtId="0" fontId="16" fillId="0" borderId="45" xfId="0" applyFont="1" applyFill="1" applyBorder="1" applyAlignment="1">
      <alignment horizontal="center" vertical="center"/>
    </xf>
    <xf numFmtId="0" fontId="16" fillId="0" borderId="65" xfId="0" applyFont="1" applyFill="1" applyBorder="1" applyAlignment="1">
      <alignment horizontal="center" vertical="center"/>
    </xf>
    <xf numFmtId="3" fontId="15" fillId="0" borderId="23" xfId="0" applyNumberFormat="1" applyFont="1" applyFill="1" applyBorder="1" applyAlignment="1">
      <alignment horizontal="center" vertical="center"/>
    </xf>
    <xf numFmtId="0" fontId="15" fillId="0" borderId="70" xfId="0" applyFont="1" applyFill="1" applyBorder="1" applyAlignment="1">
      <alignment horizontal="center" vertical="center"/>
    </xf>
    <xf numFmtId="0" fontId="15" fillId="5" borderId="33" xfId="0" applyFont="1" applyFill="1" applyBorder="1" applyAlignment="1">
      <alignment horizontal="left" vertical="center" wrapText="1"/>
    </xf>
    <xf numFmtId="0" fontId="15" fillId="5" borderId="47" xfId="0" applyFont="1" applyFill="1" applyBorder="1" applyAlignment="1">
      <alignment horizontal="left" vertical="center" wrapText="1"/>
    </xf>
    <xf numFmtId="0" fontId="15" fillId="5" borderId="33" xfId="0" applyFont="1" applyFill="1" applyBorder="1" applyAlignment="1">
      <alignment horizontal="center" vertical="center" wrapText="1"/>
    </xf>
    <xf numFmtId="0" fontId="15" fillId="5" borderId="47" xfId="0" applyFont="1" applyFill="1" applyBorder="1" applyAlignment="1">
      <alignment horizontal="center" vertical="center" wrapText="1"/>
    </xf>
    <xf numFmtId="3" fontId="15" fillId="5" borderId="33" xfId="0" applyNumberFormat="1" applyFont="1" applyFill="1" applyBorder="1" applyAlignment="1">
      <alignment horizontal="center" vertical="center" wrapText="1"/>
    </xf>
    <xf numFmtId="3" fontId="15" fillId="5" borderId="47" xfId="0" applyNumberFormat="1" applyFont="1" applyFill="1" applyBorder="1" applyAlignment="1">
      <alignment horizontal="center" vertical="center" wrapText="1"/>
    </xf>
    <xf numFmtId="2" fontId="15" fillId="5" borderId="33" xfId="0" applyNumberFormat="1" applyFont="1" applyFill="1" applyBorder="1" applyAlignment="1">
      <alignment vertical="center" wrapText="1"/>
    </xf>
    <xf numFmtId="2" fontId="15" fillId="5" borderId="47" xfId="0" applyNumberFormat="1" applyFont="1" applyFill="1" applyBorder="1" applyAlignment="1">
      <alignment vertical="center" wrapText="1"/>
    </xf>
    <xf numFmtId="0" fontId="55" fillId="0" borderId="126" xfId="0" applyFont="1" applyBorder="1" applyAlignment="1">
      <alignment horizontal="center"/>
    </xf>
    <xf numFmtId="10" fontId="58" fillId="0" borderId="126" xfId="0" applyNumberFormat="1" applyFont="1" applyFill="1" applyBorder="1" applyAlignment="1">
      <alignment horizontal="center" vertical="center"/>
    </xf>
    <xf numFmtId="0" fontId="54" fillId="0" borderId="129" xfId="0" applyFont="1" applyBorder="1" applyAlignment="1">
      <alignment horizontal="left"/>
    </xf>
    <xf numFmtId="0" fontId="54" fillId="0" borderId="126" xfId="0" applyFont="1" applyBorder="1" applyAlignment="1">
      <alignment horizontal="left"/>
    </xf>
    <xf numFmtId="0" fontId="54" fillId="0" borderId="130" xfId="0" applyFont="1" applyBorder="1" applyAlignment="1">
      <alignment horizontal="left"/>
    </xf>
    <xf numFmtId="0" fontId="11" fillId="0" borderId="0" xfId="0" applyFont="1" applyAlignment="1">
      <alignment horizontal="center" vertical="center"/>
    </xf>
    <xf numFmtId="0" fontId="61" fillId="0" borderId="0" xfId="0" applyFont="1" applyAlignment="1">
      <alignment horizontal="center" vertical="center"/>
    </xf>
    <xf numFmtId="0" fontId="55" fillId="0" borderId="170" xfId="0" applyFont="1" applyBorder="1" applyAlignment="1">
      <alignment horizontal="left"/>
    </xf>
    <xf numFmtId="0" fontId="55" fillId="0" borderId="171" xfId="0" applyFont="1" applyBorder="1" applyAlignment="1">
      <alignment horizontal="left"/>
    </xf>
    <xf numFmtId="0" fontId="55" fillId="0" borderId="179" xfId="0" applyFont="1" applyBorder="1" applyAlignment="1">
      <alignment horizontal="left"/>
    </xf>
    <xf numFmtId="0" fontId="55" fillId="0" borderId="180" xfId="0" applyFont="1" applyBorder="1" applyAlignment="1">
      <alignment horizontal="left"/>
    </xf>
    <xf numFmtId="0" fontId="55" fillId="0" borderId="182" xfId="0" applyFont="1" applyBorder="1" applyAlignment="1">
      <alignment horizontal="center" vertical="center" wrapText="1"/>
    </xf>
    <xf numFmtId="0" fontId="55" fillId="0" borderId="183" xfId="0" applyFont="1" applyBorder="1" applyAlignment="1">
      <alignment horizontal="center" vertical="center"/>
    </xf>
    <xf numFmtId="0" fontId="55" fillId="0" borderId="184" xfId="0" applyFont="1" applyBorder="1" applyAlignment="1">
      <alignment horizontal="center" vertical="center"/>
    </xf>
    <xf numFmtId="0" fontId="55" fillId="0" borderId="172" xfId="0" applyFont="1" applyBorder="1" applyAlignment="1">
      <alignment horizontal="center" vertical="center"/>
    </xf>
    <xf numFmtId="10" fontId="59" fillId="35" borderId="160" xfId="0" applyNumberFormat="1" applyFont="1" applyFill="1" applyBorder="1" applyAlignment="1">
      <alignment horizontal="center" vertical="center"/>
    </xf>
    <xf numFmtId="10" fontId="59" fillId="35" borderId="161" xfId="0" applyNumberFormat="1" applyFont="1" applyFill="1" applyBorder="1" applyAlignment="1">
      <alignment horizontal="center" vertical="center"/>
    </xf>
    <xf numFmtId="0" fontId="55" fillId="0" borderId="179" xfId="0" applyFont="1" applyBorder="1" applyAlignment="1">
      <alignment horizontal="left" vertical="center" wrapText="1"/>
    </xf>
    <xf numFmtId="0" fontId="55" fillId="0" borderId="185" xfId="0" applyFont="1" applyBorder="1" applyAlignment="1">
      <alignment horizontal="left" vertical="center" wrapText="1"/>
    </xf>
    <xf numFmtId="0" fontId="55" fillId="0" borderId="180" xfId="0" applyFont="1" applyBorder="1" applyAlignment="1">
      <alignment horizontal="left" vertical="center" wrapText="1"/>
    </xf>
    <xf numFmtId="0" fontId="0" fillId="0" borderId="0" xfId="0" applyFont="1" applyBorder="1" applyAlignment="1">
      <alignment horizontal="left" vertical="center"/>
    </xf>
    <xf numFmtId="0" fontId="1" fillId="0" borderId="0" xfId="0" applyFont="1" applyBorder="1" applyAlignment="1">
      <alignment horizontal="left" vertical="center"/>
    </xf>
    <xf numFmtId="0" fontId="51" fillId="0" borderId="0" xfId="0" applyFont="1" applyAlignment="1">
      <alignment horizontal="center" vertical="center" wrapText="1"/>
    </xf>
    <xf numFmtId="0" fontId="52" fillId="0" borderId="167" xfId="0" applyFont="1" applyBorder="1" applyAlignment="1">
      <alignment horizontal="center" vertical="center"/>
    </xf>
    <xf numFmtId="0" fontId="53" fillId="0" borderId="109" xfId="0" applyFont="1" applyBorder="1" applyAlignment="1">
      <alignment horizontal="center" vertical="center"/>
    </xf>
    <xf numFmtId="0" fontId="53" fillId="0" borderId="112" xfId="0" applyFont="1" applyBorder="1" applyAlignment="1">
      <alignment horizontal="center" vertical="center"/>
    </xf>
    <xf numFmtId="0" fontId="54" fillId="0" borderId="129" xfId="0" applyFont="1" applyBorder="1" applyAlignment="1">
      <alignment horizontal="center"/>
    </xf>
    <xf numFmtId="0" fontId="54" fillId="0" borderId="130" xfId="0" applyFont="1" applyBorder="1" applyAlignment="1">
      <alignment horizontal="center"/>
    </xf>
    <xf numFmtId="0" fontId="55" fillId="0" borderId="3" xfId="0" applyFont="1" applyBorder="1" applyAlignment="1">
      <alignment horizontal="left"/>
    </xf>
    <xf numFmtId="0" fontId="55" fillId="0" borderId="1" xfId="0" applyFont="1" applyBorder="1" applyAlignment="1">
      <alignment horizontal="left"/>
    </xf>
    <xf numFmtId="0" fontId="55" fillId="0" borderId="174" xfId="0" applyFont="1" applyBorder="1" applyAlignment="1">
      <alignment horizontal="left"/>
    </xf>
    <xf numFmtId="0" fontId="55" fillId="0" borderId="175" xfId="0" applyFont="1" applyBorder="1" applyAlignment="1">
      <alignment horizontal="left"/>
    </xf>
    <xf numFmtId="0" fontId="57" fillId="0" borderId="129" xfId="0" applyFont="1" applyBorder="1" applyAlignment="1">
      <alignment horizontal="right"/>
    </xf>
    <xf numFmtId="0" fontId="55" fillId="0" borderId="126" xfId="0" applyFont="1" applyBorder="1" applyAlignment="1">
      <alignment horizontal="right"/>
    </xf>
    <xf numFmtId="0" fontId="55" fillId="0" borderId="130" xfId="0" applyFont="1" applyBorder="1" applyAlignment="1">
      <alignment horizontal="right"/>
    </xf>
    <xf numFmtId="0" fontId="1" fillId="0" borderId="0" xfId="0" applyFont="1" applyAlignment="1">
      <alignment horizontal="left" vertical="center"/>
    </xf>
    <xf numFmtId="0" fontId="0" fillId="0" borderId="0" xfId="0" applyFont="1" applyAlignment="1">
      <alignment horizontal="left" vertical="center" wrapText="1"/>
    </xf>
    <xf numFmtId="0" fontId="1" fillId="0" borderId="0" xfId="0" applyFont="1" applyAlignment="1">
      <alignment horizontal="left" vertical="center" wrapText="1"/>
    </xf>
  </cellXfs>
  <cellStyles count="132">
    <cellStyle name="20% - Ênfase1 2" xfId="12"/>
    <cellStyle name="20% - Ênfase1 3" xfId="11"/>
    <cellStyle name="20% - Ênfase2 2" xfId="14"/>
    <cellStyle name="20% - Ênfase2 3" xfId="13"/>
    <cellStyle name="20% - Ênfase3 2" xfId="16"/>
    <cellStyle name="20% - Ênfase3 3" xfId="15"/>
    <cellStyle name="20% - Ênfase4 2" xfId="18"/>
    <cellStyle name="20% - Ênfase4 3" xfId="17"/>
    <cellStyle name="20% - Ênfase5 2" xfId="20"/>
    <cellStyle name="20% - Ênfase5 3" xfId="19"/>
    <cellStyle name="20% - Ênfase6 2" xfId="22"/>
    <cellStyle name="20% - Ênfase6 3" xfId="21"/>
    <cellStyle name="40% - Ênfase1 2" xfId="24"/>
    <cellStyle name="40% - Ênfase1 3" xfId="23"/>
    <cellStyle name="40% - Ênfase2 2" xfId="25"/>
    <cellStyle name="40% - Ênfase3 2" xfId="27"/>
    <cellStyle name="40% - Ênfase3 3" xfId="26"/>
    <cellStyle name="40% - Ênfase4 2" xfId="29"/>
    <cellStyle name="40% - Ênfase4 3" xfId="28"/>
    <cellStyle name="40% - Ênfase5 2" xfId="31"/>
    <cellStyle name="40% - Ênfase5 3" xfId="30"/>
    <cellStyle name="40% - Ênfase6 2" xfId="33"/>
    <cellStyle name="40% - Ênfase6 3" xfId="32"/>
    <cellStyle name="60% - Ênfase1 2" xfId="35"/>
    <cellStyle name="60% - Ênfase1 3" xfId="34"/>
    <cellStyle name="60% - Ênfase2 2" xfId="36"/>
    <cellStyle name="60% - Ênfase3 2" xfId="38"/>
    <cellStyle name="60% - Ênfase3 3" xfId="37"/>
    <cellStyle name="60% - Ênfase4 2" xfId="40"/>
    <cellStyle name="60% - Ênfase4 3" xfId="39"/>
    <cellStyle name="60% - Ênfase5 2" xfId="41"/>
    <cellStyle name="60% - Ênfase6 2" xfId="43"/>
    <cellStyle name="60% - Ênfase6 3" xfId="42"/>
    <cellStyle name="Bom 2" xfId="44"/>
    <cellStyle name="Cálculo 2" xfId="46"/>
    <cellStyle name="Cálculo 2 2" xfId="106"/>
    <cellStyle name="Cálculo 2 3" xfId="115"/>
    <cellStyle name="Cálculo 2 4" xfId="124"/>
    <cellStyle name="Cálculo 3" xfId="45"/>
    <cellStyle name="Cálculo 3 2" xfId="105"/>
    <cellStyle name="Cálculo 3 3" xfId="114"/>
    <cellStyle name="Cálculo 3 4" xfId="123"/>
    <cellStyle name="Célula de Verificação 2" xfId="47"/>
    <cellStyle name="Célula Vinculada 2" xfId="48"/>
    <cellStyle name="Ênfase1 2" xfId="50"/>
    <cellStyle name="Ênfase1 3" xfId="49"/>
    <cellStyle name="Ênfase2 2" xfId="51"/>
    <cellStyle name="Ênfase3 2" xfId="52"/>
    <cellStyle name="Ênfase4 2" xfId="54"/>
    <cellStyle name="Ênfase4 3" xfId="53"/>
    <cellStyle name="Ênfase5 2" xfId="55"/>
    <cellStyle name="Ênfase6 2" xfId="56"/>
    <cellStyle name="Entrada 2" xfId="58"/>
    <cellStyle name="Entrada 2 2" xfId="108"/>
    <cellStyle name="Entrada 2 3" xfId="117"/>
    <cellStyle name="Entrada 2 4" xfId="126"/>
    <cellStyle name="Entrada 3" xfId="57"/>
    <cellStyle name="Entrada 3 2" xfId="107"/>
    <cellStyle name="Entrada 3 3" xfId="116"/>
    <cellStyle name="Entrada 3 4" xfId="125"/>
    <cellStyle name="Euro" xfId="5"/>
    <cellStyle name="Excel Built-in Normal" xfId="59"/>
    <cellStyle name="Excel Built-in Normal 1" xfId="60"/>
    <cellStyle name="Moeda" xfId="3" builtinId="4"/>
    <cellStyle name="Moeda 2" xfId="62"/>
    <cellStyle name="Moeda 2 2" xfId="63"/>
    <cellStyle name="Moeda 2 3" xfId="102"/>
    <cellStyle name="Moeda 2 4" xfId="100"/>
    <cellStyle name="Moeda 3" xfId="64"/>
    <cellStyle name="Moeda 3 2" xfId="96"/>
    <cellStyle name="Moeda 4" xfId="65"/>
    <cellStyle name="Moeda 5" xfId="66"/>
    <cellStyle name="Moeda 5 2" xfId="97"/>
    <cellStyle name="Moeda 6" xfId="61"/>
    <cellStyle name="Normal" xfId="0" builtinId="0"/>
    <cellStyle name="Normal 2" xfId="4"/>
    <cellStyle name="Normal 2 2" xfId="67"/>
    <cellStyle name="Normal 3" xfId="68"/>
    <cellStyle name="Normal 3 2" xfId="69"/>
    <cellStyle name="Normal 3 3" xfId="103"/>
    <cellStyle name="Normal 3 4" xfId="101"/>
    <cellStyle name="Normal 4" xfId="70"/>
    <cellStyle name="Normal 5" xfId="71"/>
    <cellStyle name="Normal 5 2" xfId="98"/>
    <cellStyle name="Normal 6" xfId="7"/>
    <cellStyle name="Normal_Pesquisa no referencial 10 de maio de 2013" xfId="104"/>
    <cellStyle name="Nota 2" xfId="72"/>
    <cellStyle name="Nota 2 2" xfId="109"/>
    <cellStyle name="Nota 2 3" xfId="118"/>
    <cellStyle name="Nota 2 4" xfId="127"/>
    <cellStyle name="Porcentagem" xfId="2" builtinId="5"/>
    <cellStyle name="Porcentagem 2" xfId="8"/>
    <cellStyle name="Porcentagem 3" xfId="9"/>
    <cellStyle name="Saída 2" xfId="74"/>
    <cellStyle name="Saída 2 2" xfId="111"/>
    <cellStyle name="Saída 2 3" xfId="120"/>
    <cellStyle name="Saída 2 4" xfId="129"/>
    <cellStyle name="Saída 3" xfId="73"/>
    <cellStyle name="Saída 3 2" xfId="110"/>
    <cellStyle name="Saída 3 3" xfId="119"/>
    <cellStyle name="Saída 3 4" xfId="128"/>
    <cellStyle name="Separador de milhares 2 2" xfId="75"/>
    <cellStyle name="Texto de Aviso 2" xfId="76"/>
    <cellStyle name="Texto Explicativo 2" xfId="77"/>
    <cellStyle name="Título 1 1" xfId="79"/>
    <cellStyle name="Título 1 1 2" xfId="80"/>
    <cellStyle name="Título 1 2" xfId="81"/>
    <cellStyle name="Título 1 3" xfId="78"/>
    <cellStyle name="Título 2 2" xfId="83"/>
    <cellStyle name="Título 2 3" xfId="82"/>
    <cellStyle name="Título 3 2" xfId="85"/>
    <cellStyle name="Título 3 3" xfId="84"/>
    <cellStyle name="Título 4 2" xfId="87"/>
    <cellStyle name="Título 4 3" xfId="86"/>
    <cellStyle name="Total 2" xfId="89"/>
    <cellStyle name="Total 2 2" xfId="113"/>
    <cellStyle name="Total 2 3" xfId="122"/>
    <cellStyle name="Total 2 4" xfId="131"/>
    <cellStyle name="Total 3" xfId="88"/>
    <cellStyle name="Total 3 2" xfId="112"/>
    <cellStyle name="Total 3 3" xfId="121"/>
    <cellStyle name="Total 3 4" xfId="130"/>
    <cellStyle name="Vírgula" xfId="1" builtinId="3"/>
    <cellStyle name="Vírgula 2" xfId="6"/>
    <cellStyle name="Vírgula 2 2" xfId="91"/>
    <cellStyle name="Vírgula 2 3" xfId="90"/>
    <cellStyle name="Vírgula 3" xfId="92"/>
    <cellStyle name="Vírgula 3 2" xfId="99"/>
    <cellStyle name="Vírgula 4" xfId="93"/>
    <cellStyle name="Vírgula 5" xfId="94"/>
    <cellStyle name="Vírgula 6" xfId="95"/>
    <cellStyle name="Vírgula 7" xfId="10"/>
  </cellStyles>
  <dxfs count="8">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4.png"/><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66676</xdr:rowOff>
    </xdr:from>
    <xdr:to>
      <xdr:col>1</xdr:col>
      <xdr:colOff>762000</xdr:colOff>
      <xdr:row>3</xdr:row>
      <xdr:rowOff>448236</xdr:rowOff>
    </xdr:to>
    <xdr:pic>
      <xdr:nvPicPr>
        <xdr:cNvPr id="2" name="Picture 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66676"/>
          <a:ext cx="1080807" cy="953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219075</xdr:colOff>
      <xdr:row>0</xdr:row>
      <xdr:rowOff>79562</xdr:rowOff>
    </xdr:from>
    <xdr:to>
      <xdr:col>8</xdr:col>
      <xdr:colOff>674731</xdr:colOff>
      <xdr:row>3</xdr:row>
      <xdr:rowOff>457200</xdr:rowOff>
    </xdr:to>
    <xdr:pic>
      <xdr:nvPicPr>
        <xdr:cNvPr id="3" name="Imagem 1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b="6265"/>
        <a:stretch>
          <a:fillRect/>
        </a:stretch>
      </xdr:blipFill>
      <xdr:spPr bwMode="auto">
        <a:xfrm>
          <a:off x="5895975" y="79562"/>
          <a:ext cx="1322431" cy="9491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910477</xdr:colOff>
      <xdr:row>0</xdr:row>
      <xdr:rowOff>108137</xdr:rowOff>
    </xdr:from>
    <xdr:to>
      <xdr:col>7</xdr:col>
      <xdr:colOff>33618</xdr:colOff>
      <xdr:row>3</xdr:row>
      <xdr:rowOff>430745</xdr:rowOff>
    </xdr:to>
    <xdr:pic>
      <xdr:nvPicPr>
        <xdr:cNvPr id="4" name="Imagem 1"/>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53377" y="108137"/>
          <a:ext cx="4457141" cy="894108"/>
        </a:xfrm>
        <a:prstGeom prst="rect">
          <a:avLst/>
        </a:prstGeom>
        <a:noFill/>
        <a:ln>
          <a:noFill/>
        </a:ln>
      </xdr:spPr>
    </xdr:pic>
    <xdr:clientData/>
  </xdr:twoCellAnchor>
  <xdr:twoCellAnchor>
    <xdr:from>
      <xdr:col>1</xdr:col>
      <xdr:colOff>1619250</xdr:colOff>
      <xdr:row>45</xdr:row>
      <xdr:rowOff>0</xdr:rowOff>
    </xdr:from>
    <xdr:to>
      <xdr:col>6</xdr:col>
      <xdr:colOff>149915</xdr:colOff>
      <xdr:row>47</xdr:row>
      <xdr:rowOff>127000</xdr:rowOff>
    </xdr:to>
    <xdr:sp macro="" textlink="">
      <xdr:nvSpPr>
        <xdr:cNvPr id="8" name="Text Box 8">
          <a:extLst/>
        </xdr:cNvPr>
        <xdr:cNvSpPr txBox="1">
          <a:spLocks noChangeArrowheads="1"/>
        </xdr:cNvSpPr>
      </xdr:nvSpPr>
      <xdr:spPr bwMode="auto">
        <a:xfrm>
          <a:off x="1962150" y="9915525"/>
          <a:ext cx="3064565" cy="508000"/>
        </a:xfrm>
        <a:prstGeom prst="rect">
          <a:avLst/>
        </a:prstGeom>
        <a:noFill/>
        <a:ln w="9525">
          <a:noFill/>
          <a:miter lim="800000"/>
          <a:headEnd/>
          <a:tailEnd/>
        </a:ln>
      </xdr:spPr>
      <xdr:txBody>
        <a:bodyPr vertOverflow="clip" wrap="square" lIns="27432" tIns="22860" rIns="27432" bIns="0" anchor="t" upright="1"/>
        <a:lstStyle/>
        <a:p>
          <a:pPr algn="ctr" rtl="1">
            <a:defRPr sz="1000"/>
          </a:pPr>
          <a:r>
            <a:rPr lang="pt-BR" sz="1000" b="0" i="0" strike="noStrike">
              <a:solidFill>
                <a:srgbClr val="000000"/>
              </a:solidFill>
              <a:latin typeface="Arial"/>
              <a:cs typeface="Arial"/>
            </a:rPr>
            <a:t>  _________________________________  </a:t>
          </a:r>
        </a:p>
        <a:p>
          <a:pPr algn="ctr" rtl="1">
            <a:defRPr sz="1000"/>
          </a:pPr>
          <a:r>
            <a:rPr lang="pt-BR" sz="1200" b="1" i="0" strike="noStrike">
              <a:solidFill>
                <a:srgbClr val="000000"/>
              </a:solidFill>
              <a:latin typeface="Courier New"/>
              <a:cs typeface="Courier New"/>
            </a:rPr>
            <a:t>LANA SABRYNA SIMÕES AGUIAR</a:t>
          </a:r>
        </a:p>
        <a:p>
          <a:pPr algn="ctr" rtl="1">
            <a:defRPr sz="1000"/>
          </a:pPr>
          <a:r>
            <a:rPr lang="pt-BR" sz="900" b="0" i="0" strike="noStrike">
              <a:solidFill>
                <a:srgbClr val="000000"/>
              </a:solidFill>
              <a:latin typeface="Courier New"/>
              <a:cs typeface="Courier New"/>
            </a:rPr>
            <a:t>Engenheira Civil - CREA nº 151604296-4 - PA</a:t>
          </a:r>
          <a:endParaRPr lang="pt-BR" sz="1000" b="0" i="0" strike="noStrike">
            <a:solidFill>
              <a:srgbClr val="000000"/>
            </a:solidFill>
            <a:latin typeface="Courier New"/>
            <a:cs typeface="Courier New"/>
          </a:endParaRPr>
        </a:p>
        <a:p>
          <a:pPr algn="ctr" rtl="1">
            <a:defRPr sz="1000"/>
          </a:pPr>
          <a:r>
            <a:rPr lang="pt-BR" sz="1000" b="0" i="0" strike="noStrike">
              <a:solidFill>
                <a:srgbClr val="000000"/>
              </a:solidFill>
              <a:latin typeface="Arial"/>
              <a:cs typeface="Arial"/>
            </a:rPr>
            <a:t>                          </a:t>
          </a:r>
        </a:p>
        <a:p>
          <a:pPr algn="ctr" rtl="1">
            <a:defRPr sz="1000"/>
          </a:pPr>
          <a:endParaRPr lang="pt-BR" sz="1000" b="0" i="0" strike="noStrike">
            <a:solidFill>
              <a:srgbClr val="000000"/>
            </a:solidFill>
            <a:latin typeface="Arial"/>
            <a:cs typeface="Arial"/>
          </a:endParaRPr>
        </a:p>
        <a:p>
          <a:pPr algn="ctr" rtl="1">
            <a:defRPr sz="1000"/>
          </a:pPr>
          <a:endParaRPr lang="pt-BR" sz="1000" b="0" i="0" strike="noStrike">
            <a:solidFill>
              <a:srgbClr val="000000"/>
            </a:solidFill>
            <a:latin typeface="Arial"/>
            <a:cs typeface="Arial"/>
          </a:endParaRPr>
        </a:p>
      </xdr:txBody>
    </xdr:sp>
    <xdr:clientData/>
  </xdr:twoCellAnchor>
  <xdr:twoCellAnchor>
    <xdr:from>
      <xdr:col>3</xdr:col>
      <xdr:colOff>362510</xdr:colOff>
      <xdr:row>31</xdr:row>
      <xdr:rowOff>181535</xdr:rowOff>
    </xdr:from>
    <xdr:to>
      <xdr:col>8</xdr:col>
      <xdr:colOff>468161</xdr:colOff>
      <xdr:row>33</xdr:row>
      <xdr:rowOff>68138</xdr:rowOff>
    </xdr:to>
    <xdr:sp macro="" textlink="">
      <xdr:nvSpPr>
        <xdr:cNvPr id="9" name="Text Box 9"/>
        <xdr:cNvSpPr txBox="1">
          <a:spLocks noChangeArrowheads="1"/>
        </xdr:cNvSpPr>
      </xdr:nvSpPr>
      <xdr:spPr bwMode="auto">
        <a:xfrm>
          <a:off x="3220010" y="7430060"/>
          <a:ext cx="3791826" cy="267603"/>
        </a:xfrm>
        <a:prstGeom prst="rect">
          <a:avLst/>
        </a:prstGeom>
        <a:noFill/>
        <a:ln w="9525">
          <a:noFill/>
          <a:miter lim="800000"/>
          <a:headEnd/>
          <a:tailEnd/>
        </a:ln>
      </xdr:spPr>
      <xdr:txBody>
        <a:bodyPr vertOverflow="clip" wrap="square" lIns="36576" tIns="32004" rIns="36576" bIns="0" anchor="t" upright="1"/>
        <a:lstStyle/>
        <a:p>
          <a:pPr algn="ctr" rtl="1">
            <a:defRPr sz="1000"/>
          </a:pPr>
          <a:r>
            <a:rPr lang="pt-BR" sz="1050" b="0" i="0" strike="noStrike">
              <a:solidFill>
                <a:srgbClr val="000000"/>
              </a:solidFill>
              <a:latin typeface="Courier New"/>
              <a:cs typeface="Courier New"/>
            </a:rPr>
            <a:t>Itaituba - Pa, 30 de SETEMBRO de 2.019 </a:t>
          </a:r>
        </a:p>
      </xdr:txBody>
    </xdr:sp>
    <xdr:clientData/>
  </xdr:twoCellAnchor>
  <xdr:twoCellAnchor>
    <xdr:from>
      <xdr:col>0</xdr:col>
      <xdr:colOff>0</xdr:colOff>
      <xdr:row>23</xdr:row>
      <xdr:rowOff>28575</xdr:rowOff>
    </xdr:from>
    <xdr:to>
      <xdr:col>9</xdr:col>
      <xdr:colOff>19050</xdr:colOff>
      <xdr:row>27</xdr:row>
      <xdr:rowOff>144090</xdr:rowOff>
    </xdr:to>
    <xdr:sp macro="" textlink="">
      <xdr:nvSpPr>
        <xdr:cNvPr id="10" name="Text Box 8"/>
        <xdr:cNvSpPr txBox="1">
          <a:spLocks noChangeArrowheads="1"/>
        </xdr:cNvSpPr>
      </xdr:nvSpPr>
      <xdr:spPr bwMode="auto">
        <a:xfrm>
          <a:off x="0" y="6143625"/>
          <a:ext cx="7400925" cy="877515"/>
        </a:xfrm>
        <a:prstGeom prst="rect">
          <a:avLst/>
        </a:prstGeom>
        <a:noFill/>
        <a:ln w="9525">
          <a:noFill/>
          <a:miter lim="800000"/>
          <a:headEnd/>
          <a:tailEnd/>
        </a:ln>
      </xdr:spPr>
      <xdr:txBody>
        <a:bodyPr vertOverflow="clip" wrap="square" lIns="27432" tIns="22860" rIns="27432" bIns="0" anchor="t" upright="1"/>
        <a:lstStyle/>
        <a:p>
          <a:pPr algn="l" rtl="1">
            <a:lnSpc>
              <a:spcPct val="100000"/>
            </a:lnSpc>
            <a:defRPr sz="1000"/>
          </a:pPr>
          <a:r>
            <a:rPr lang="pt-BR" sz="1050" b="0" i="0" strike="noStrike">
              <a:solidFill>
                <a:srgbClr val="000000"/>
              </a:solidFill>
              <a:latin typeface="+mn-lt"/>
              <a:cs typeface="Arial"/>
            </a:rPr>
            <a:t>  OBS: Todos os ítens que estiverem o asterístico, ( </a:t>
          </a:r>
          <a:r>
            <a:rPr lang="pt-BR" sz="1200" b="0" i="0" strike="noStrike">
              <a:solidFill>
                <a:srgbClr val="000000"/>
              </a:solidFill>
              <a:latin typeface="+mn-lt"/>
              <a:cs typeface="Arial"/>
            </a:rPr>
            <a:t>* </a:t>
          </a:r>
          <a:r>
            <a:rPr lang="pt-BR" sz="1050" b="0" i="0" strike="noStrike">
              <a:solidFill>
                <a:srgbClr val="000000"/>
              </a:solidFill>
              <a:latin typeface="+mn-lt"/>
              <a:cs typeface="Arial"/>
            </a:rPr>
            <a:t>)  refere-se</a:t>
          </a:r>
          <a:r>
            <a:rPr lang="pt-BR" sz="1050" b="0" i="0" strike="noStrike" baseline="0">
              <a:solidFill>
                <a:srgbClr val="000000"/>
              </a:solidFill>
              <a:latin typeface="+mn-lt"/>
              <a:cs typeface="Arial"/>
            </a:rPr>
            <a:t> aos materiais que não foi encontrado de maneira clara  na tabela do SINAPI / 08/2019 e nem no SEDOP / 04/2019. Portanto tivemos a liberdade de pesquisar no mercado local os valores sem BDI oferecido pelas Lojas de Materiais de Construção, seguindo em anéxos valores de cada estabelecimento comercial, onde aplicamos na Planilha Orçamentária aqui Orçada a MÉDIA PROPORCIONAL de cada item expôsto incluso a Mão de Obra de 40% do material a serem aplicado. </a:t>
          </a:r>
          <a:endParaRPr lang="pt-BR" sz="1050" b="0" i="0" strike="noStrike">
            <a:solidFill>
              <a:srgbClr val="000000"/>
            </a:solidFill>
            <a:latin typeface="+mn-lt"/>
            <a:cs typeface="Courier New"/>
          </a:endParaRPr>
        </a:p>
        <a:p>
          <a:pPr algn="ctr" rtl="1">
            <a:lnSpc>
              <a:spcPts val="700"/>
            </a:lnSpc>
            <a:defRPr sz="1000"/>
          </a:pPr>
          <a:r>
            <a:rPr lang="pt-BR" sz="1000" b="0" i="0" strike="noStrike">
              <a:solidFill>
                <a:srgbClr val="000000"/>
              </a:solidFill>
              <a:latin typeface="Arial"/>
              <a:cs typeface="Arial"/>
            </a:rPr>
            <a:t> </a:t>
          </a:r>
        </a:p>
        <a:p>
          <a:pPr algn="ctr" rtl="1">
            <a:lnSpc>
              <a:spcPts val="700"/>
            </a:lnSpc>
            <a:defRPr sz="1000"/>
          </a:pPr>
          <a:endParaRPr lang="pt-BR" sz="1000" b="0" i="0" strike="noStrike">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990600</xdr:colOff>
      <xdr:row>0</xdr:row>
      <xdr:rowOff>51352</xdr:rowOff>
    </xdr:from>
    <xdr:to>
      <xdr:col>7</xdr:col>
      <xdr:colOff>333375</xdr:colOff>
      <xdr:row>4</xdr:row>
      <xdr:rowOff>183460</xdr:rowOff>
    </xdr:to>
    <xdr:pic>
      <xdr:nvPicPr>
        <xdr:cNvPr id="5" name="Imagem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09700" y="51352"/>
          <a:ext cx="4286250" cy="894108"/>
        </a:xfrm>
        <a:prstGeom prst="rect">
          <a:avLst/>
        </a:prstGeom>
        <a:noFill/>
        <a:ln>
          <a:noFill/>
        </a:ln>
      </xdr:spPr>
    </xdr:pic>
    <xdr:clientData/>
  </xdr:twoCellAnchor>
  <xdr:twoCellAnchor>
    <xdr:from>
      <xdr:col>0</xdr:col>
      <xdr:colOff>180975</xdr:colOff>
      <xdr:row>0</xdr:row>
      <xdr:rowOff>66676</xdr:rowOff>
    </xdr:from>
    <xdr:to>
      <xdr:col>1</xdr:col>
      <xdr:colOff>771525</xdr:colOff>
      <xdr:row>4</xdr:row>
      <xdr:rowOff>152400</xdr:rowOff>
    </xdr:to>
    <xdr:pic>
      <xdr:nvPicPr>
        <xdr:cNvPr id="6" name="Picture 24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0975" y="66676"/>
          <a:ext cx="1009650" cy="847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457200</xdr:colOff>
      <xdr:row>0</xdr:row>
      <xdr:rowOff>82827</xdr:rowOff>
    </xdr:from>
    <xdr:to>
      <xdr:col>9</xdr:col>
      <xdr:colOff>423023</xdr:colOff>
      <xdr:row>4</xdr:row>
      <xdr:rowOff>149983</xdr:rowOff>
    </xdr:to>
    <xdr:pic>
      <xdr:nvPicPr>
        <xdr:cNvPr id="7" name="Imagem 6" descr="E:\SEMINFRA\LOGOMARCA GOVERNO VALMIR - 2017\LOGO.jpg"/>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t="7088" b="7874"/>
        <a:stretch>
          <a:fillRect/>
        </a:stretch>
      </xdr:blipFill>
      <xdr:spPr bwMode="auto">
        <a:xfrm>
          <a:off x="5819775" y="82827"/>
          <a:ext cx="1032623" cy="8291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51</xdr:row>
      <xdr:rowOff>0</xdr:rowOff>
    </xdr:from>
    <xdr:to>
      <xdr:col>9</xdr:col>
      <xdr:colOff>457200</xdr:colOff>
      <xdr:row>55</xdr:row>
      <xdr:rowOff>134565</xdr:rowOff>
    </xdr:to>
    <xdr:sp macro="" textlink="">
      <xdr:nvSpPr>
        <xdr:cNvPr id="8" name="Text Box 8"/>
        <xdr:cNvSpPr txBox="1">
          <a:spLocks noChangeArrowheads="1"/>
        </xdr:cNvSpPr>
      </xdr:nvSpPr>
      <xdr:spPr bwMode="auto">
        <a:xfrm>
          <a:off x="0" y="47701200"/>
          <a:ext cx="7572375" cy="877515"/>
        </a:xfrm>
        <a:prstGeom prst="rect">
          <a:avLst/>
        </a:prstGeom>
        <a:noFill/>
        <a:ln w="9525">
          <a:noFill/>
          <a:miter lim="800000"/>
          <a:headEnd/>
          <a:tailEnd/>
        </a:ln>
      </xdr:spPr>
      <xdr:txBody>
        <a:bodyPr vertOverflow="clip" wrap="square" lIns="27432" tIns="22860" rIns="27432" bIns="0" anchor="t" upright="1"/>
        <a:lstStyle/>
        <a:p>
          <a:pPr algn="l" rtl="1">
            <a:lnSpc>
              <a:spcPct val="100000"/>
            </a:lnSpc>
            <a:defRPr sz="1000"/>
          </a:pPr>
          <a:r>
            <a:rPr lang="pt-BR" sz="1050" b="0" i="0" strike="noStrike">
              <a:solidFill>
                <a:srgbClr val="000000"/>
              </a:solidFill>
              <a:latin typeface="+mn-lt"/>
              <a:cs typeface="Arial"/>
            </a:rPr>
            <a:t>  OBS: Todos os ítens que estiverem o asterístico, ( </a:t>
          </a:r>
          <a:r>
            <a:rPr lang="pt-BR" sz="1200" b="0" i="0" strike="noStrike">
              <a:solidFill>
                <a:srgbClr val="000000"/>
              </a:solidFill>
              <a:latin typeface="+mn-lt"/>
              <a:cs typeface="Arial"/>
            </a:rPr>
            <a:t>* </a:t>
          </a:r>
          <a:r>
            <a:rPr lang="pt-BR" sz="1050" b="0" i="0" strike="noStrike">
              <a:solidFill>
                <a:srgbClr val="000000"/>
              </a:solidFill>
              <a:latin typeface="+mn-lt"/>
              <a:cs typeface="Arial"/>
            </a:rPr>
            <a:t>)  refere-se</a:t>
          </a:r>
          <a:r>
            <a:rPr lang="pt-BR" sz="1050" b="0" i="0" strike="noStrike" baseline="0">
              <a:solidFill>
                <a:srgbClr val="000000"/>
              </a:solidFill>
              <a:latin typeface="+mn-lt"/>
              <a:cs typeface="Arial"/>
            </a:rPr>
            <a:t> aos materiais que não foi encontrado de maneira clara  na tabela do SINAPI / 08/2019 e nem no SEDOP / 04/2019. Portanto tivemos a liberdade de pesquisar no mercado local os valores sem BDI oferecido pelas Lojas de Materiais de Construção, seguindo em anéxos valores de cada estabelecimento comercial, onde aplicamos na Planilha Orçamentária aqui Orçada a MÉDIA PROPORCIONAL de cada item expôsto incluso a Mão de Obra de 40% do material a serem aplicado. </a:t>
          </a:r>
          <a:endParaRPr lang="pt-BR" sz="1050" b="0" i="0" strike="noStrike">
            <a:solidFill>
              <a:srgbClr val="000000"/>
            </a:solidFill>
            <a:latin typeface="+mn-lt"/>
            <a:cs typeface="Courier New"/>
          </a:endParaRPr>
        </a:p>
        <a:p>
          <a:pPr algn="ctr" rtl="1">
            <a:lnSpc>
              <a:spcPts val="700"/>
            </a:lnSpc>
            <a:defRPr sz="1000"/>
          </a:pPr>
          <a:r>
            <a:rPr lang="pt-BR" sz="1000" b="0" i="0" strike="noStrike">
              <a:solidFill>
                <a:srgbClr val="000000"/>
              </a:solidFill>
              <a:latin typeface="Arial"/>
              <a:cs typeface="Arial"/>
            </a:rPr>
            <a:t> </a:t>
          </a:r>
        </a:p>
        <a:p>
          <a:pPr algn="ctr" rtl="1">
            <a:lnSpc>
              <a:spcPts val="700"/>
            </a:lnSpc>
            <a:defRPr sz="1000"/>
          </a:pPr>
          <a:endParaRPr lang="pt-BR" sz="1000" b="0" i="0" strike="noStrike">
            <a:solidFill>
              <a:srgbClr val="000000"/>
            </a:solidFill>
            <a:latin typeface="Arial"/>
            <a:cs typeface="Arial"/>
          </a:endParaRPr>
        </a:p>
      </xdr:txBody>
    </xdr:sp>
    <xdr:clientData/>
  </xdr:twoCellAnchor>
  <xdr:twoCellAnchor>
    <xdr:from>
      <xdr:col>3</xdr:col>
      <xdr:colOff>190501</xdr:colOff>
      <xdr:row>56</xdr:row>
      <xdr:rowOff>85725</xdr:rowOff>
    </xdr:from>
    <xdr:to>
      <xdr:col>9</xdr:col>
      <xdr:colOff>429502</xdr:colOff>
      <xdr:row>57</xdr:row>
      <xdr:rowOff>162828</xdr:rowOff>
    </xdr:to>
    <xdr:sp macro="" textlink="">
      <xdr:nvSpPr>
        <xdr:cNvPr id="9" name="Text Box 9"/>
        <xdr:cNvSpPr txBox="1">
          <a:spLocks noChangeArrowheads="1"/>
        </xdr:cNvSpPr>
      </xdr:nvSpPr>
      <xdr:spPr bwMode="auto">
        <a:xfrm>
          <a:off x="3581401" y="47510700"/>
          <a:ext cx="3753726" cy="267603"/>
        </a:xfrm>
        <a:prstGeom prst="rect">
          <a:avLst/>
        </a:prstGeom>
        <a:noFill/>
        <a:ln w="9525">
          <a:noFill/>
          <a:miter lim="800000"/>
          <a:headEnd/>
          <a:tailEnd/>
        </a:ln>
      </xdr:spPr>
      <xdr:txBody>
        <a:bodyPr vertOverflow="clip" wrap="square" lIns="36576" tIns="32004" rIns="36576" bIns="0" anchor="t" upright="1"/>
        <a:lstStyle/>
        <a:p>
          <a:pPr algn="ctr" rtl="1">
            <a:defRPr sz="1000"/>
          </a:pPr>
          <a:r>
            <a:rPr lang="pt-BR" sz="1050" b="0" i="0" strike="noStrike">
              <a:solidFill>
                <a:srgbClr val="000000"/>
              </a:solidFill>
              <a:latin typeface="Courier New"/>
              <a:cs typeface="Courier New"/>
            </a:rPr>
            <a:t>Itaituba - Pa, 30 de SETEMBRO de 2.019 </a:t>
          </a:r>
        </a:p>
      </xdr:txBody>
    </xdr:sp>
    <xdr:clientData/>
  </xdr:twoCellAnchor>
  <xdr:twoCellAnchor>
    <xdr:from>
      <xdr:col>1</xdr:col>
      <xdr:colOff>1428750</xdr:colOff>
      <xdr:row>69</xdr:row>
      <xdr:rowOff>95250</xdr:rowOff>
    </xdr:from>
    <xdr:to>
      <xdr:col>5</xdr:col>
      <xdr:colOff>435665</xdr:colOff>
      <xdr:row>72</xdr:row>
      <xdr:rowOff>31750</xdr:rowOff>
    </xdr:to>
    <xdr:sp macro="" textlink="">
      <xdr:nvSpPr>
        <xdr:cNvPr id="11" name="Text Box 8">
          <a:extLst/>
        </xdr:cNvPr>
        <xdr:cNvSpPr txBox="1">
          <a:spLocks noChangeArrowheads="1"/>
        </xdr:cNvSpPr>
      </xdr:nvSpPr>
      <xdr:spPr bwMode="auto">
        <a:xfrm>
          <a:off x="1847850" y="23012400"/>
          <a:ext cx="2578790" cy="508000"/>
        </a:xfrm>
        <a:prstGeom prst="rect">
          <a:avLst/>
        </a:prstGeom>
        <a:noFill/>
        <a:ln w="9525">
          <a:noFill/>
          <a:miter lim="800000"/>
          <a:headEnd/>
          <a:tailEnd/>
        </a:ln>
      </xdr:spPr>
      <xdr:txBody>
        <a:bodyPr vertOverflow="clip" wrap="square" lIns="27432" tIns="22860" rIns="27432" bIns="0" anchor="t" upright="1"/>
        <a:lstStyle/>
        <a:p>
          <a:pPr algn="ctr" rtl="1">
            <a:defRPr sz="1000"/>
          </a:pPr>
          <a:r>
            <a:rPr lang="pt-BR" sz="1000" b="0" i="0" strike="noStrike">
              <a:solidFill>
                <a:srgbClr val="000000"/>
              </a:solidFill>
              <a:latin typeface="Arial"/>
              <a:cs typeface="Arial"/>
            </a:rPr>
            <a:t>  _________________________________  </a:t>
          </a:r>
        </a:p>
        <a:p>
          <a:pPr algn="ctr" rtl="1">
            <a:defRPr sz="1000"/>
          </a:pPr>
          <a:r>
            <a:rPr lang="pt-BR" sz="1200" b="1" i="0" strike="noStrike">
              <a:solidFill>
                <a:srgbClr val="000000"/>
              </a:solidFill>
              <a:latin typeface="Courier New"/>
              <a:cs typeface="Courier New"/>
            </a:rPr>
            <a:t>LANA SABRYNA SIMÕES AGUIAR</a:t>
          </a:r>
        </a:p>
        <a:p>
          <a:pPr algn="ctr" rtl="1">
            <a:defRPr sz="1000"/>
          </a:pPr>
          <a:r>
            <a:rPr lang="pt-BR" sz="900" b="0" i="0" strike="noStrike">
              <a:solidFill>
                <a:srgbClr val="000000"/>
              </a:solidFill>
              <a:latin typeface="Courier New"/>
              <a:cs typeface="Courier New"/>
            </a:rPr>
            <a:t>Engenheira Civil - CREA nº 151604296-4 - PA</a:t>
          </a:r>
          <a:endParaRPr lang="pt-BR" sz="1000" b="0" i="0" strike="noStrike">
            <a:solidFill>
              <a:srgbClr val="000000"/>
            </a:solidFill>
            <a:latin typeface="Courier New"/>
            <a:cs typeface="Courier New"/>
          </a:endParaRPr>
        </a:p>
        <a:p>
          <a:pPr algn="ctr" rtl="1">
            <a:defRPr sz="1000"/>
          </a:pPr>
          <a:r>
            <a:rPr lang="pt-BR" sz="1000" b="0" i="0" strike="noStrike">
              <a:solidFill>
                <a:srgbClr val="000000"/>
              </a:solidFill>
              <a:latin typeface="Arial"/>
              <a:cs typeface="Arial"/>
            </a:rPr>
            <a:t>                          </a:t>
          </a:r>
        </a:p>
        <a:p>
          <a:pPr algn="ctr" rtl="1">
            <a:defRPr sz="1000"/>
          </a:pPr>
          <a:endParaRPr lang="pt-BR" sz="1000" b="0" i="0" strike="noStrike">
            <a:solidFill>
              <a:srgbClr val="000000"/>
            </a:solidFill>
            <a:latin typeface="Arial"/>
            <a:cs typeface="Arial"/>
          </a:endParaRPr>
        </a:p>
        <a:p>
          <a:pPr algn="ctr" rtl="1">
            <a:defRPr sz="1000"/>
          </a:pPr>
          <a:endParaRPr lang="pt-BR" sz="1000" b="0" i="0" strike="noStrike">
            <a:solidFill>
              <a:srgbClr val="000000"/>
            </a:solidFill>
            <a:latin typeface="Arial"/>
            <a:cs typeface="Aria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679619</xdr:colOff>
      <xdr:row>1</xdr:row>
      <xdr:rowOff>7769</xdr:rowOff>
    </xdr:from>
    <xdr:to>
      <xdr:col>5</xdr:col>
      <xdr:colOff>919695</xdr:colOff>
      <xdr:row>5</xdr:row>
      <xdr:rowOff>215164</xdr:rowOff>
    </xdr:to>
    <xdr:sp macro="" textlink="">
      <xdr:nvSpPr>
        <xdr:cNvPr id="2" name="CaixaDeTexto 1"/>
        <xdr:cNvSpPr txBox="1"/>
      </xdr:nvSpPr>
      <xdr:spPr bwMode="auto">
        <a:xfrm>
          <a:off x="1304036" y="198269"/>
          <a:ext cx="4251159" cy="9693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rtl="0"/>
          <a:r>
            <a:rPr lang="pt-BR" sz="1200" b="0" i="0" baseline="0">
              <a:solidFill>
                <a:schemeClr val="dk1"/>
              </a:solidFill>
              <a:effectLst/>
              <a:latin typeface="+mn-lt"/>
              <a:ea typeface="+mn-ea"/>
              <a:cs typeface="+mn-cs"/>
            </a:rPr>
            <a:t>REPÚBLICA FEDERATIVA DO BRASIL</a:t>
          </a:r>
          <a:endParaRPr lang="pt-BR" sz="1200">
            <a:effectLst/>
          </a:endParaRPr>
        </a:p>
        <a:p>
          <a:pPr algn="ctr" rtl="0"/>
          <a:r>
            <a:rPr lang="pt-BR" sz="1200" b="0" i="0" baseline="0">
              <a:solidFill>
                <a:schemeClr val="dk1"/>
              </a:solidFill>
              <a:effectLst/>
              <a:latin typeface="+mn-lt"/>
              <a:ea typeface="+mn-ea"/>
              <a:cs typeface="+mn-cs"/>
            </a:rPr>
            <a:t>ESTADO DO PARÁ</a:t>
          </a:r>
          <a:endParaRPr lang="pt-BR" sz="1200">
            <a:effectLst/>
          </a:endParaRPr>
        </a:p>
        <a:p>
          <a:pPr algn="ctr" rtl="0"/>
          <a:r>
            <a:rPr lang="pt-BR" sz="1200" b="1" i="0" baseline="0">
              <a:solidFill>
                <a:schemeClr val="dk1"/>
              </a:solidFill>
              <a:effectLst/>
              <a:latin typeface="+mn-lt"/>
              <a:ea typeface="+mn-ea"/>
              <a:cs typeface="+mn-cs"/>
            </a:rPr>
            <a:t>Prefeitura Municipal de Itaituba</a:t>
          </a:r>
          <a:endParaRPr lang="pt-BR" sz="1200">
            <a:effectLst/>
          </a:endParaRPr>
        </a:p>
        <a:p>
          <a:pPr algn="ctr" rtl="0"/>
          <a:r>
            <a:rPr lang="pt-BR" sz="1200" b="0" i="0" baseline="0">
              <a:solidFill>
                <a:schemeClr val="dk1"/>
              </a:solidFill>
              <a:effectLst/>
              <a:latin typeface="+mn-lt"/>
              <a:ea typeface="+mn-ea"/>
              <a:cs typeface="+mn-cs"/>
            </a:rPr>
            <a:t>SECRETARIA MUNICIPAL DE INFRA-ESTRUTURA  -  </a:t>
          </a:r>
          <a:r>
            <a:rPr lang="pt-BR" sz="1200" b="1" i="0" baseline="0">
              <a:solidFill>
                <a:schemeClr val="dk1"/>
              </a:solidFill>
              <a:effectLst/>
              <a:latin typeface="+mn-lt"/>
              <a:ea typeface="+mn-ea"/>
              <a:cs typeface="+mn-cs"/>
            </a:rPr>
            <a:t>SEMINFRA</a:t>
          </a:r>
          <a:endParaRPr lang="pt-BR" sz="1200">
            <a:effectLst/>
          </a:endParaRPr>
        </a:p>
        <a:p>
          <a:pPr algn="ctr" rtl="0"/>
          <a:r>
            <a:rPr lang="pt-BR" sz="1200" b="1" i="0" baseline="0">
              <a:solidFill>
                <a:schemeClr val="dk1"/>
              </a:solidFill>
              <a:effectLst/>
              <a:latin typeface="+mn-lt"/>
              <a:ea typeface="+mn-ea"/>
              <a:cs typeface="+mn-cs"/>
            </a:rPr>
            <a:t>DIRETORIA TÉCNICA E OBRAS</a:t>
          </a:r>
          <a:endParaRPr lang="pt-BR" sz="1200">
            <a:effectLst/>
          </a:endParaRPr>
        </a:p>
        <a:p>
          <a:pPr algn="l"/>
          <a:endParaRPr lang="pt-BR" sz="1000" b="1">
            <a:latin typeface="Courier New" pitchFamily="49" charset="0"/>
            <a:cs typeface="Courier New" pitchFamily="49" charset="0"/>
          </a:endParaRPr>
        </a:p>
      </xdr:txBody>
    </xdr:sp>
    <xdr:clientData/>
  </xdr:twoCellAnchor>
  <xdr:twoCellAnchor>
    <xdr:from>
      <xdr:col>0</xdr:col>
      <xdr:colOff>183100</xdr:colOff>
      <xdr:row>0</xdr:row>
      <xdr:rowOff>59530</xdr:rowOff>
    </xdr:from>
    <xdr:to>
      <xdr:col>1</xdr:col>
      <xdr:colOff>771269</xdr:colOff>
      <xdr:row>5</xdr:row>
      <xdr:rowOff>186531</xdr:rowOff>
    </xdr:to>
    <xdr:pic>
      <xdr:nvPicPr>
        <xdr:cNvPr id="3" name="Picture 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3100" y="59530"/>
          <a:ext cx="1212586" cy="1079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938482</xdr:colOff>
      <xdr:row>0</xdr:row>
      <xdr:rowOff>90201</xdr:rowOff>
    </xdr:from>
    <xdr:to>
      <xdr:col>6</xdr:col>
      <xdr:colOff>951264</xdr:colOff>
      <xdr:row>5</xdr:row>
      <xdr:rowOff>200350</xdr:rowOff>
    </xdr:to>
    <xdr:pic>
      <xdr:nvPicPr>
        <xdr:cNvPr id="4" name="Imagem 1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b="6265"/>
        <a:stretch>
          <a:fillRect/>
        </a:stretch>
      </xdr:blipFill>
      <xdr:spPr bwMode="auto">
        <a:xfrm>
          <a:off x="5573982" y="90201"/>
          <a:ext cx="1071115" cy="10626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919163</xdr:colOff>
      <xdr:row>182</xdr:row>
      <xdr:rowOff>112712</xdr:rowOff>
    </xdr:from>
    <xdr:to>
      <xdr:col>5</xdr:col>
      <xdr:colOff>381000</xdr:colOff>
      <xdr:row>185</xdr:row>
      <xdr:rowOff>49212</xdr:rowOff>
    </xdr:to>
    <xdr:sp macro="" textlink="">
      <xdr:nvSpPr>
        <xdr:cNvPr id="5" name="Text Box 8">
          <a:extLst/>
        </xdr:cNvPr>
        <xdr:cNvSpPr txBox="1">
          <a:spLocks noChangeArrowheads="1"/>
        </xdr:cNvSpPr>
      </xdr:nvSpPr>
      <xdr:spPr bwMode="auto">
        <a:xfrm>
          <a:off x="1543580" y="76185712"/>
          <a:ext cx="3472920" cy="508000"/>
        </a:xfrm>
        <a:prstGeom prst="rect">
          <a:avLst/>
        </a:prstGeom>
        <a:noFill/>
        <a:ln w="9525">
          <a:noFill/>
          <a:miter lim="800000"/>
          <a:headEnd/>
          <a:tailEnd/>
        </a:ln>
      </xdr:spPr>
      <xdr:txBody>
        <a:bodyPr vertOverflow="clip" wrap="square" lIns="27432" tIns="22860" rIns="27432" bIns="0" anchor="t" upright="1"/>
        <a:lstStyle/>
        <a:p>
          <a:pPr algn="ctr" rtl="1">
            <a:defRPr sz="1000"/>
          </a:pPr>
          <a:r>
            <a:rPr lang="pt-BR" sz="1000" b="0" i="0" strike="noStrike">
              <a:solidFill>
                <a:srgbClr val="000000"/>
              </a:solidFill>
              <a:latin typeface="Arial"/>
              <a:cs typeface="Arial"/>
            </a:rPr>
            <a:t>  _________________________________  </a:t>
          </a:r>
        </a:p>
        <a:p>
          <a:pPr algn="ctr" rtl="1">
            <a:defRPr sz="1000"/>
          </a:pPr>
          <a:r>
            <a:rPr lang="pt-BR" sz="1200" b="1" i="0" strike="noStrike">
              <a:solidFill>
                <a:srgbClr val="000000"/>
              </a:solidFill>
              <a:latin typeface="Courier New"/>
              <a:cs typeface="Courier New"/>
            </a:rPr>
            <a:t>LANA SABRYNA SIMÕES AGUIAR</a:t>
          </a:r>
        </a:p>
        <a:p>
          <a:pPr algn="ctr" rtl="1">
            <a:defRPr sz="1000"/>
          </a:pPr>
          <a:r>
            <a:rPr lang="pt-BR" sz="900" b="0" i="0" strike="noStrike">
              <a:solidFill>
                <a:srgbClr val="000000"/>
              </a:solidFill>
              <a:latin typeface="Courier New"/>
              <a:cs typeface="Courier New"/>
            </a:rPr>
            <a:t>Engenheira Civil - CREA nº 151604296-4 - PA</a:t>
          </a:r>
          <a:endParaRPr lang="pt-BR" sz="1000" b="0" i="0" strike="noStrike">
            <a:solidFill>
              <a:srgbClr val="000000"/>
            </a:solidFill>
            <a:latin typeface="Courier New"/>
            <a:cs typeface="Courier New"/>
          </a:endParaRPr>
        </a:p>
        <a:p>
          <a:pPr algn="ctr" rtl="1">
            <a:defRPr sz="1000"/>
          </a:pPr>
          <a:r>
            <a:rPr lang="pt-BR" sz="1000" b="0" i="0" strike="noStrike">
              <a:solidFill>
                <a:srgbClr val="000000"/>
              </a:solidFill>
              <a:latin typeface="Arial"/>
              <a:cs typeface="Arial"/>
            </a:rPr>
            <a:t>                          </a:t>
          </a:r>
        </a:p>
        <a:p>
          <a:pPr algn="ctr" rtl="1">
            <a:defRPr sz="1000"/>
          </a:pPr>
          <a:endParaRPr lang="pt-BR" sz="1000" b="0" i="0" strike="noStrike">
            <a:solidFill>
              <a:srgbClr val="000000"/>
            </a:solidFill>
            <a:latin typeface="Arial"/>
            <a:cs typeface="Arial"/>
          </a:endParaRPr>
        </a:p>
        <a:p>
          <a:pPr algn="ctr" rtl="1">
            <a:defRPr sz="1000"/>
          </a:pPr>
          <a:endParaRPr lang="pt-BR" sz="1000" b="0" i="0" strike="noStrike">
            <a:solidFill>
              <a:srgbClr val="000000"/>
            </a:solidFill>
            <a:latin typeface="Arial"/>
            <a:cs typeface="Arial"/>
          </a:endParaRPr>
        </a:p>
      </xdr:txBody>
    </xdr:sp>
    <xdr:clientData/>
  </xdr:twoCellAnchor>
  <xdr:twoCellAnchor>
    <xdr:from>
      <xdr:col>2</xdr:col>
      <xdr:colOff>223573</xdr:colOff>
      <xdr:row>168</xdr:row>
      <xdr:rowOff>146844</xdr:rowOff>
    </xdr:from>
    <xdr:to>
      <xdr:col>6</xdr:col>
      <xdr:colOff>963083</xdr:colOff>
      <xdr:row>170</xdr:row>
      <xdr:rowOff>33447</xdr:rowOff>
    </xdr:to>
    <xdr:sp macro="" textlink="">
      <xdr:nvSpPr>
        <xdr:cNvPr id="6" name="Text Box 9"/>
        <xdr:cNvSpPr txBox="1">
          <a:spLocks noChangeArrowheads="1"/>
        </xdr:cNvSpPr>
      </xdr:nvSpPr>
      <xdr:spPr bwMode="auto">
        <a:xfrm>
          <a:off x="2964656" y="73108344"/>
          <a:ext cx="3692260" cy="267603"/>
        </a:xfrm>
        <a:prstGeom prst="rect">
          <a:avLst/>
        </a:prstGeom>
        <a:noFill/>
        <a:ln w="9525">
          <a:noFill/>
          <a:miter lim="800000"/>
          <a:headEnd/>
          <a:tailEnd/>
        </a:ln>
      </xdr:spPr>
      <xdr:txBody>
        <a:bodyPr vertOverflow="clip" wrap="square" lIns="36576" tIns="32004" rIns="36576" bIns="0" anchor="ctr" upright="1"/>
        <a:lstStyle/>
        <a:p>
          <a:pPr algn="ctr" rtl="1">
            <a:defRPr sz="1000"/>
          </a:pPr>
          <a:r>
            <a:rPr lang="pt-BR" sz="1050" b="0" i="0" strike="noStrike">
              <a:solidFill>
                <a:srgbClr val="000000"/>
              </a:solidFill>
              <a:latin typeface="Courier New"/>
              <a:cs typeface="Courier New"/>
            </a:rPr>
            <a:t>Itaituba - Pa, 30 de SETEMBRO de 2.019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66675</xdr:colOff>
      <xdr:row>0</xdr:row>
      <xdr:rowOff>38100</xdr:rowOff>
    </xdr:from>
    <xdr:to>
      <xdr:col>1</xdr:col>
      <xdr:colOff>838200</xdr:colOff>
      <xdr:row>4</xdr:row>
      <xdr:rowOff>333375</xdr:rowOff>
    </xdr:to>
    <xdr:pic>
      <xdr:nvPicPr>
        <xdr:cNvPr id="3" name="Picture 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38100"/>
          <a:ext cx="1257300" cy="942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100853</xdr:colOff>
      <xdr:row>0</xdr:row>
      <xdr:rowOff>17369</xdr:rowOff>
    </xdr:from>
    <xdr:to>
      <xdr:col>8</xdr:col>
      <xdr:colOff>646580</xdr:colOff>
      <xdr:row>4</xdr:row>
      <xdr:rowOff>257735</xdr:rowOff>
    </xdr:to>
    <xdr:pic>
      <xdr:nvPicPr>
        <xdr:cNvPr id="4" name="Imagem 1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b="6265"/>
        <a:stretch>
          <a:fillRect/>
        </a:stretch>
      </xdr:blipFill>
      <xdr:spPr bwMode="auto">
        <a:xfrm>
          <a:off x="7552765" y="17369"/>
          <a:ext cx="1397374" cy="1002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1501590</xdr:colOff>
      <xdr:row>0</xdr:row>
      <xdr:rowOff>123266</xdr:rowOff>
    </xdr:from>
    <xdr:to>
      <xdr:col>5</xdr:col>
      <xdr:colOff>717177</xdr:colOff>
      <xdr:row>4</xdr:row>
      <xdr:rowOff>255374</xdr:rowOff>
    </xdr:to>
    <xdr:pic>
      <xdr:nvPicPr>
        <xdr:cNvPr id="9" name="Imagem 1"/>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039472" y="123266"/>
          <a:ext cx="4773705" cy="894108"/>
        </a:xfrm>
        <a:prstGeom prst="rect">
          <a:avLst/>
        </a:prstGeom>
        <a:noFill/>
        <a:ln>
          <a:noFill/>
        </a:ln>
      </xdr:spPr>
    </xdr:pic>
    <xdr:clientData/>
  </xdr:twoCellAnchor>
  <xdr:twoCellAnchor>
    <xdr:from>
      <xdr:col>1</xdr:col>
      <xdr:colOff>2308412</xdr:colOff>
      <xdr:row>90</xdr:row>
      <xdr:rowOff>100854</xdr:rowOff>
    </xdr:from>
    <xdr:to>
      <xdr:col>4</xdr:col>
      <xdr:colOff>677712</xdr:colOff>
      <xdr:row>93</xdr:row>
      <xdr:rowOff>37355</xdr:rowOff>
    </xdr:to>
    <xdr:sp macro="" textlink="">
      <xdr:nvSpPr>
        <xdr:cNvPr id="10" name="Text Box 8">
          <a:extLst/>
        </xdr:cNvPr>
        <xdr:cNvSpPr txBox="1">
          <a:spLocks noChangeArrowheads="1"/>
        </xdr:cNvSpPr>
      </xdr:nvSpPr>
      <xdr:spPr bwMode="auto">
        <a:xfrm>
          <a:off x="2846294" y="23420295"/>
          <a:ext cx="3064565" cy="508001"/>
        </a:xfrm>
        <a:prstGeom prst="rect">
          <a:avLst/>
        </a:prstGeom>
        <a:noFill/>
        <a:ln w="9525">
          <a:noFill/>
          <a:miter lim="800000"/>
          <a:headEnd/>
          <a:tailEnd/>
        </a:ln>
      </xdr:spPr>
      <xdr:txBody>
        <a:bodyPr vertOverflow="clip" wrap="square" lIns="27432" tIns="22860" rIns="27432" bIns="0" anchor="t" upright="1"/>
        <a:lstStyle/>
        <a:p>
          <a:pPr algn="ctr" rtl="1">
            <a:defRPr sz="1000"/>
          </a:pPr>
          <a:r>
            <a:rPr lang="pt-BR" sz="1000" b="0" i="0" strike="noStrike">
              <a:solidFill>
                <a:srgbClr val="000000"/>
              </a:solidFill>
              <a:latin typeface="Arial"/>
              <a:cs typeface="Arial"/>
            </a:rPr>
            <a:t>  _________________________________  </a:t>
          </a:r>
        </a:p>
        <a:p>
          <a:pPr algn="ctr" rtl="1">
            <a:defRPr sz="1000"/>
          </a:pPr>
          <a:r>
            <a:rPr lang="pt-BR" sz="1200" b="1" i="0" strike="noStrike">
              <a:solidFill>
                <a:srgbClr val="000000"/>
              </a:solidFill>
              <a:latin typeface="Courier New"/>
              <a:cs typeface="Courier New"/>
            </a:rPr>
            <a:t>LANA SABRYNA SIMÕES AGUIAR</a:t>
          </a:r>
        </a:p>
        <a:p>
          <a:pPr algn="ctr" rtl="1">
            <a:defRPr sz="1000"/>
          </a:pPr>
          <a:r>
            <a:rPr lang="pt-BR" sz="900" b="0" i="0" strike="noStrike">
              <a:solidFill>
                <a:srgbClr val="000000"/>
              </a:solidFill>
              <a:latin typeface="Courier New"/>
              <a:cs typeface="Courier New"/>
            </a:rPr>
            <a:t>Engenheira Civil - CREA nº 151604296-4 - PA</a:t>
          </a:r>
          <a:endParaRPr lang="pt-BR" sz="1000" b="0" i="0" strike="noStrike">
            <a:solidFill>
              <a:srgbClr val="000000"/>
            </a:solidFill>
            <a:latin typeface="Courier New"/>
            <a:cs typeface="Courier New"/>
          </a:endParaRPr>
        </a:p>
        <a:p>
          <a:pPr algn="ctr" rtl="1">
            <a:defRPr sz="1000"/>
          </a:pPr>
          <a:r>
            <a:rPr lang="pt-BR" sz="1000" b="0" i="0" strike="noStrike">
              <a:solidFill>
                <a:srgbClr val="000000"/>
              </a:solidFill>
              <a:latin typeface="Arial"/>
              <a:cs typeface="Arial"/>
            </a:rPr>
            <a:t>                          </a:t>
          </a:r>
        </a:p>
        <a:p>
          <a:pPr algn="ctr" rtl="1">
            <a:defRPr sz="1000"/>
          </a:pPr>
          <a:endParaRPr lang="pt-BR" sz="1000" b="0" i="0" strike="noStrike">
            <a:solidFill>
              <a:srgbClr val="000000"/>
            </a:solidFill>
            <a:latin typeface="Arial"/>
            <a:cs typeface="Arial"/>
          </a:endParaRPr>
        </a:p>
        <a:p>
          <a:pPr algn="ctr" rtl="1">
            <a:defRPr sz="1000"/>
          </a:pPr>
          <a:endParaRPr lang="pt-BR" sz="1000" b="0" i="0" strike="noStrike">
            <a:solidFill>
              <a:srgbClr val="000000"/>
            </a:solidFill>
            <a:latin typeface="Arial"/>
            <a:cs typeface="Arial"/>
          </a:endParaRPr>
        </a:p>
      </xdr:txBody>
    </xdr:sp>
    <xdr:clientData/>
  </xdr:twoCellAnchor>
  <xdr:twoCellAnchor>
    <xdr:from>
      <xdr:col>4</xdr:col>
      <xdr:colOff>336177</xdr:colOff>
      <xdr:row>81</xdr:row>
      <xdr:rowOff>123264</xdr:rowOff>
    </xdr:from>
    <xdr:to>
      <xdr:col>8</xdr:col>
      <xdr:colOff>710209</xdr:colOff>
      <xdr:row>83</xdr:row>
      <xdr:rowOff>9867</xdr:rowOff>
    </xdr:to>
    <xdr:sp macro="" textlink="">
      <xdr:nvSpPr>
        <xdr:cNvPr id="11" name="Text Box 9"/>
        <xdr:cNvSpPr txBox="1">
          <a:spLocks noChangeArrowheads="1"/>
        </xdr:cNvSpPr>
      </xdr:nvSpPr>
      <xdr:spPr bwMode="auto">
        <a:xfrm>
          <a:off x="5569324" y="21705793"/>
          <a:ext cx="3791826" cy="267603"/>
        </a:xfrm>
        <a:prstGeom prst="rect">
          <a:avLst/>
        </a:prstGeom>
        <a:noFill/>
        <a:ln w="9525">
          <a:noFill/>
          <a:miter lim="800000"/>
          <a:headEnd/>
          <a:tailEnd/>
        </a:ln>
      </xdr:spPr>
      <xdr:txBody>
        <a:bodyPr vertOverflow="clip" wrap="square" lIns="36576" tIns="32004" rIns="36576" bIns="0" anchor="t" upright="1"/>
        <a:lstStyle/>
        <a:p>
          <a:pPr algn="ctr" rtl="1">
            <a:defRPr sz="1000"/>
          </a:pPr>
          <a:r>
            <a:rPr lang="pt-BR" sz="1050" b="0" i="0" strike="noStrike">
              <a:solidFill>
                <a:srgbClr val="000000"/>
              </a:solidFill>
              <a:latin typeface="Courier New"/>
              <a:cs typeface="Courier New"/>
            </a:rPr>
            <a:t>Itaituba - Pa, 30 de SETEMBRO de 2.019 </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19050</xdr:rowOff>
    </xdr:from>
    <xdr:to>
      <xdr:col>0</xdr:col>
      <xdr:colOff>1152524</xdr:colOff>
      <xdr:row>3</xdr:row>
      <xdr:rowOff>187849</xdr:rowOff>
    </xdr:to>
    <xdr:pic>
      <xdr:nvPicPr>
        <xdr:cNvPr id="2" name="Picture 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50"/>
          <a:ext cx="1152524" cy="10641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419100</xdr:colOff>
      <xdr:row>0</xdr:row>
      <xdr:rowOff>0</xdr:rowOff>
    </xdr:from>
    <xdr:to>
      <xdr:col>6</xdr:col>
      <xdr:colOff>662811</xdr:colOff>
      <xdr:row>3</xdr:row>
      <xdr:rowOff>166652</xdr:rowOff>
    </xdr:to>
    <xdr:pic>
      <xdr:nvPicPr>
        <xdr:cNvPr id="3" name="Imagem 1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b="6265"/>
        <a:stretch>
          <a:fillRect/>
        </a:stretch>
      </xdr:blipFill>
      <xdr:spPr bwMode="auto">
        <a:xfrm>
          <a:off x="5353050" y="0"/>
          <a:ext cx="1158111" cy="10620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57150</xdr:colOff>
      <xdr:row>0</xdr:row>
      <xdr:rowOff>114300</xdr:rowOff>
    </xdr:from>
    <xdr:to>
      <xdr:col>4</xdr:col>
      <xdr:colOff>80640</xdr:colOff>
      <xdr:row>3</xdr:row>
      <xdr:rowOff>190499</xdr:rowOff>
    </xdr:to>
    <xdr:sp macro="" textlink="">
      <xdr:nvSpPr>
        <xdr:cNvPr id="4" name="Text Box 73">
          <a:extLst>
            <a:ext uri="{FF2B5EF4-FFF2-40B4-BE49-F238E27FC236}"/>
          </a:extLst>
        </xdr:cNvPr>
        <xdr:cNvSpPr txBox="1">
          <a:spLocks noChangeArrowheads="1"/>
        </xdr:cNvSpPr>
      </xdr:nvSpPr>
      <xdr:spPr bwMode="auto">
        <a:xfrm>
          <a:off x="1504950" y="114300"/>
          <a:ext cx="3328665" cy="971549"/>
        </a:xfrm>
        <a:prstGeom prst="rect">
          <a:avLst/>
        </a:prstGeom>
        <a:noFill/>
        <a:ln w="9525">
          <a:solidFill>
            <a:srgbClr xmlns:mc="http://schemas.openxmlformats.org/markup-compatibility/2006" xmlns:a14="http://schemas.microsoft.com/office/drawing/2010/main" val="FFFFFF" mc:Ignorable="a14" a14:legacySpreadsheetColorIndex="9"/>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27432" tIns="22860" rIns="27432" bIns="0" anchor="t" upright="1"/>
        <a:lstStyle/>
        <a:p>
          <a:pPr algn="ctr" rtl="0">
            <a:defRPr sz="1000"/>
          </a:pPr>
          <a:r>
            <a:rPr lang="pt-BR" sz="1000" b="1" i="0" u="none" strike="noStrike" baseline="0">
              <a:solidFill>
                <a:sysClr val="windowText" lastClr="000000"/>
              </a:solidFill>
              <a:latin typeface="Agency FB" pitchFamily="34" charset="0"/>
              <a:cs typeface="Arial"/>
            </a:rPr>
            <a:t>REPÚBLICA FEDERATIVA DO BRASIL</a:t>
          </a:r>
        </a:p>
        <a:p>
          <a:pPr algn="ctr" rtl="0">
            <a:spcAft>
              <a:spcPts val="0"/>
            </a:spcAft>
            <a:defRPr sz="1000"/>
          </a:pPr>
          <a:r>
            <a:rPr lang="pt-BR" sz="1000" b="1" i="0" u="none" strike="noStrike" baseline="0">
              <a:solidFill>
                <a:srgbClr val="000000"/>
              </a:solidFill>
              <a:latin typeface="Agency FB" pitchFamily="34" charset="0"/>
              <a:cs typeface="Arial"/>
            </a:rPr>
            <a:t>ESTADO DO PARÁ</a:t>
          </a:r>
        </a:p>
        <a:p>
          <a:pPr algn="ctr" rtl="0">
            <a:spcAft>
              <a:spcPts val="0"/>
            </a:spcAft>
            <a:defRPr sz="1000"/>
          </a:pPr>
          <a:endParaRPr lang="pt-BR" sz="500" b="0" i="0" u="none" strike="noStrike" baseline="0">
            <a:solidFill>
              <a:srgbClr val="000000"/>
            </a:solidFill>
            <a:latin typeface="Arial"/>
            <a:cs typeface="Arial"/>
          </a:endParaRPr>
        </a:p>
        <a:p>
          <a:pPr algn="ctr" rtl="0">
            <a:spcAft>
              <a:spcPts val="0"/>
            </a:spcAft>
            <a:defRPr sz="1000"/>
          </a:pPr>
          <a:r>
            <a:rPr lang="pt-BR" sz="1000" b="1" i="0" u="none" strike="noStrike" baseline="0">
              <a:solidFill>
                <a:srgbClr val="000000"/>
              </a:solidFill>
              <a:latin typeface="+mn-lt"/>
              <a:cs typeface="Arial"/>
            </a:rPr>
            <a:t>Prefeitura Municipal de Itaituba</a:t>
          </a:r>
        </a:p>
        <a:p>
          <a:pPr algn="ctr" rtl="0">
            <a:defRPr sz="1000"/>
          </a:pPr>
          <a:r>
            <a:rPr lang="pt-BR" sz="1000" b="1" i="0" u="none" strike="noStrike" baseline="0">
              <a:solidFill>
                <a:srgbClr val="000000"/>
              </a:solidFill>
              <a:latin typeface="+mn-lt"/>
              <a:cs typeface="Arial"/>
            </a:rPr>
            <a:t>SECRETARIA MUNICIPAL DE INFRA-ESTRUTURA  -  SEMINFRA</a:t>
          </a:r>
        </a:p>
        <a:p>
          <a:pPr algn="ctr" rtl="0">
            <a:defRPr sz="1000"/>
          </a:pPr>
          <a:r>
            <a:rPr lang="pt-BR" sz="1000" b="1" i="0" u="none" strike="noStrike" baseline="0">
              <a:solidFill>
                <a:srgbClr val="000000"/>
              </a:solidFill>
              <a:latin typeface="+mn-lt"/>
              <a:cs typeface="Arial"/>
            </a:rPr>
            <a:t>DIRETORIA TÉCNICA E OBRAS</a:t>
          </a:r>
        </a:p>
      </xdr:txBody>
    </xdr:sp>
    <xdr:clientData/>
  </xdr:twoCellAnchor>
  <xdr:twoCellAnchor>
    <xdr:from>
      <xdr:col>0</xdr:col>
      <xdr:colOff>1352549</xdr:colOff>
      <xdr:row>40</xdr:row>
      <xdr:rowOff>35719</xdr:rowOff>
    </xdr:from>
    <xdr:to>
      <xdr:col>3</xdr:col>
      <xdr:colOff>635689</xdr:colOff>
      <xdr:row>42</xdr:row>
      <xdr:rowOff>162719</xdr:rowOff>
    </xdr:to>
    <xdr:sp macro="" textlink="">
      <xdr:nvSpPr>
        <xdr:cNvPr id="5" name="Text Box 8">
          <a:extLst/>
        </xdr:cNvPr>
        <xdr:cNvSpPr txBox="1">
          <a:spLocks noChangeArrowheads="1"/>
        </xdr:cNvSpPr>
      </xdr:nvSpPr>
      <xdr:spPr bwMode="auto">
        <a:xfrm>
          <a:off x="1352549" y="9489282"/>
          <a:ext cx="3295546" cy="508000"/>
        </a:xfrm>
        <a:prstGeom prst="rect">
          <a:avLst/>
        </a:prstGeom>
        <a:noFill/>
        <a:ln w="9525">
          <a:noFill/>
          <a:miter lim="800000"/>
          <a:headEnd/>
          <a:tailEnd/>
        </a:ln>
      </xdr:spPr>
      <xdr:txBody>
        <a:bodyPr vertOverflow="clip" wrap="square" lIns="27432" tIns="22860" rIns="27432" bIns="0" anchor="t" upright="1"/>
        <a:lstStyle/>
        <a:p>
          <a:pPr algn="ctr" rtl="1">
            <a:defRPr sz="1000"/>
          </a:pPr>
          <a:r>
            <a:rPr lang="pt-BR" sz="1000" b="0" i="0" strike="noStrike">
              <a:solidFill>
                <a:srgbClr val="000000"/>
              </a:solidFill>
              <a:latin typeface="Arial"/>
              <a:cs typeface="Arial"/>
            </a:rPr>
            <a:t>  _________________________________  </a:t>
          </a:r>
        </a:p>
        <a:p>
          <a:pPr algn="ctr" rtl="1">
            <a:defRPr sz="1000"/>
          </a:pPr>
          <a:r>
            <a:rPr lang="pt-BR" sz="1200" b="1" i="0" strike="noStrike">
              <a:solidFill>
                <a:srgbClr val="000000"/>
              </a:solidFill>
              <a:latin typeface="Courier New"/>
              <a:cs typeface="Courier New"/>
            </a:rPr>
            <a:t>LANA SABRYNA SIMÕES AGUIAR</a:t>
          </a:r>
        </a:p>
        <a:p>
          <a:pPr algn="ctr" rtl="1">
            <a:defRPr sz="1000"/>
          </a:pPr>
          <a:r>
            <a:rPr lang="pt-BR" sz="900" b="0" i="0" strike="noStrike">
              <a:solidFill>
                <a:srgbClr val="000000"/>
              </a:solidFill>
              <a:latin typeface="Courier New"/>
              <a:cs typeface="Courier New"/>
            </a:rPr>
            <a:t>Engenheira Civil - CREA nº 151604296-4 - PA</a:t>
          </a:r>
          <a:endParaRPr lang="pt-BR" sz="1000" b="0" i="0" strike="noStrike">
            <a:solidFill>
              <a:srgbClr val="000000"/>
            </a:solidFill>
            <a:latin typeface="Courier New"/>
            <a:cs typeface="Courier New"/>
          </a:endParaRPr>
        </a:p>
        <a:p>
          <a:pPr algn="ctr" rtl="1">
            <a:defRPr sz="1000"/>
          </a:pPr>
          <a:r>
            <a:rPr lang="pt-BR" sz="1000" b="0" i="0" strike="noStrike">
              <a:solidFill>
                <a:srgbClr val="000000"/>
              </a:solidFill>
              <a:latin typeface="Arial"/>
              <a:cs typeface="Arial"/>
            </a:rPr>
            <a:t>                          </a:t>
          </a:r>
        </a:p>
        <a:p>
          <a:pPr algn="ctr" rtl="1">
            <a:defRPr sz="1000"/>
          </a:pPr>
          <a:endParaRPr lang="pt-BR" sz="1000" b="0" i="0" strike="noStrike">
            <a:solidFill>
              <a:srgbClr val="000000"/>
            </a:solidFill>
            <a:latin typeface="Arial"/>
            <a:cs typeface="Arial"/>
          </a:endParaRPr>
        </a:p>
        <a:p>
          <a:pPr algn="ctr" rtl="1">
            <a:defRPr sz="1000"/>
          </a:pPr>
          <a:endParaRPr lang="pt-BR" sz="1000" b="0" i="0" strike="noStrike">
            <a:solidFill>
              <a:srgbClr val="000000"/>
            </a:solidFill>
            <a:latin typeface="Arial"/>
            <a:cs typeface="Arial"/>
          </a:endParaRPr>
        </a:p>
      </xdr:txBody>
    </xdr:sp>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23"/>
  <sheetViews>
    <sheetView view="pageBreakPreview" topLeftCell="A19" zoomScaleNormal="100" zoomScaleSheetLayoutView="100" workbookViewId="0">
      <selection activeCell="G37" sqref="G37"/>
    </sheetView>
  </sheetViews>
  <sheetFormatPr defaultRowHeight="15"/>
  <cols>
    <col min="1" max="1" width="5.140625" customWidth="1"/>
    <col min="2" max="2" width="28.5703125" customWidth="1"/>
    <col min="3" max="3" width="9.140625" customWidth="1"/>
    <col min="4" max="4" width="5.7109375" customWidth="1"/>
    <col min="5" max="5" width="12.140625" customWidth="1"/>
    <col min="6" max="6" width="12.42578125" customWidth="1"/>
    <col min="7" max="7" width="12" customWidth="1"/>
    <col min="8" max="8" width="13" customWidth="1"/>
    <col min="9" max="9" width="12.5703125" customWidth="1"/>
    <col min="10" max="10" width="16.140625" customWidth="1"/>
    <col min="11" max="11" width="15" customWidth="1"/>
    <col min="14" max="14" width="11.7109375" bestFit="1" customWidth="1"/>
    <col min="15" max="15" width="11.140625" customWidth="1"/>
  </cols>
  <sheetData>
    <row r="2" spans="1:14">
      <c r="A2" s="376"/>
      <c r="B2" s="376"/>
      <c r="C2" s="376"/>
      <c r="D2" s="376"/>
      <c r="E2" s="376"/>
      <c r="F2" s="376"/>
      <c r="G2" s="376"/>
      <c r="H2" s="376"/>
      <c r="I2" s="376"/>
    </row>
    <row r="3" spans="1:14">
      <c r="A3" s="376"/>
      <c r="B3" s="376"/>
      <c r="C3" s="376"/>
      <c r="D3" s="376"/>
      <c r="E3" s="376"/>
      <c r="F3" s="376"/>
      <c r="G3" s="376"/>
      <c r="H3" s="376"/>
      <c r="I3" s="376"/>
    </row>
    <row r="4" spans="1:14" ht="42" customHeight="1">
      <c r="A4" s="376"/>
      <c r="B4" s="376"/>
      <c r="C4" s="376"/>
      <c r="D4" s="376"/>
      <c r="E4" s="376"/>
      <c r="F4" s="376"/>
      <c r="G4" s="376"/>
      <c r="H4" s="376"/>
      <c r="I4" s="376"/>
    </row>
    <row r="5" spans="1:14" ht="20.25" customHeight="1" thickBot="1">
      <c r="A5" s="395" t="s">
        <v>129</v>
      </c>
      <c r="B5" s="396"/>
      <c r="C5" s="396"/>
      <c r="D5" s="396"/>
      <c r="E5" s="396"/>
      <c r="F5" s="396"/>
      <c r="G5" s="396"/>
      <c r="H5" s="396"/>
      <c r="I5" s="396"/>
    </row>
    <row r="6" spans="1:14" ht="18" customHeight="1" thickBot="1">
      <c r="A6" s="377" t="s">
        <v>116</v>
      </c>
      <c r="B6" s="378"/>
      <c r="C6" s="378"/>
      <c r="D6" s="378"/>
      <c r="E6" s="378"/>
      <c r="F6" s="378"/>
      <c r="G6" s="378"/>
      <c r="H6" s="378"/>
      <c r="I6" s="379"/>
    </row>
    <row r="7" spans="1:14" ht="54" customHeight="1">
      <c r="A7" s="380" t="s">
        <v>117</v>
      </c>
      <c r="B7" s="383" t="s">
        <v>118</v>
      </c>
      <c r="C7" s="383" t="s">
        <v>119</v>
      </c>
      <c r="D7" s="386" t="s">
        <v>120</v>
      </c>
      <c r="E7" s="243" t="s">
        <v>373</v>
      </c>
      <c r="F7" s="243" t="s">
        <v>371</v>
      </c>
      <c r="G7" s="243" t="s">
        <v>372</v>
      </c>
      <c r="H7" s="389" t="s">
        <v>121</v>
      </c>
      <c r="I7" s="392" t="s">
        <v>122</v>
      </c>
    </row>
    <row r="8" spans="1:14">
      <c r="A8" s="381"/>
      <c r="B8" s="384"/>
      <c r="C8" s="384"/>
      <c r="D8" s="387"/>
      <c r="E8" s="155" t="s">
        <v>123</v>
      </c>
      <c r="F8" s="155" t="s">
        <v>123</v>
      </c>
      <c r="G8" s="155" t="s">
        <v>123</v>
      </c>
      <c r="H8" s="390"/>
      <c r="I8" s="393"/>
      <c r="M8" s="203"/>
    </row>
    <row r="9" spans="1:14" ht="39.75" thickBot="1">
      <c r="A9" s="382"/>
      <c r="B9" s="385"/>
      <c r="C9" s="385"/>
      <c r="D9" s="388"/>
      <c r="E9" s="156" t="s">
        <v>124</v>
      </c>
      <c r="F9" s="156" t="s">
        <v>125</v>
      </c>
      <c r="G9" s="156" t="s">
        <v>125</v>
      </c>
      <c r="H9" s="391"/>
      <c r="I9" s="394"/>
      <c r="L9" s="203"/>
    </row>
    <row r="10" spans="1:14" ht="15.95" customHeight="1">
      <c r="A10" s="408">
        <v>1</v>
      </c>
      <c r="B10" s="409" t="s">
        <v>69</v>
      </c>
      <c r="C10" s="410" t="s">
        <v>126</v>
      </c>
      <c r="D10" s="410">
        <v>1</v>
      </c>
      <c r="E10" s="157">
        <v>805</v>
      </c>
      <c r="F10" s="158">
        <v>805</v>
      </c>
      <c r="G10" s="158">
        <v>805</v>
      </c>
      <c r="H10" s="405">
        <f>(E11+F11+G11)/3</f>
        <v>389.33333333333331</v>
      </c>
      <c r="I10" s="397" t="s">
        <v>94</v>
      </c>
      <c r="J10" s="375">
        <f>H10</f>
        <v>389.33333333333331</v>
      </c>
      <c r="L10" s="2"/>
      <c r="M10" s="2"/>
      <c r="N10" s="203"/>
    </row>
    <row r="11" spans="1:14" ht="15.95" customHeight="1">
      <c r="A11" s="400"/>
      <c r="B11" s="402"/>
      <c r="C11" s="404"/>
      <c r="D11" s="404"/>
      <c r="E11" s="159">
        <v>378</v>
      </c>
      <c r="F11" s="160">
        <v>390</v>
      </c>
      <c r="G11" s="160">
        <v>400</v>
      </c>
      <c r="H11" s="406"/>
      <c r="I11" s="398"/>
      <c r="J11" s="375"/>
      <c r="L11" s="2"/>
    </row>
    <row r="12" spans="1:14" ht="15.95" customHeight="1">
      <c r="A12" s="399">
        <v>3</v>
      </c>
      <c r="B12" s="401" t="s">
        <v>70</v>
      </c>
      <c r="C12" s="403" t="s">
        <v>126</v>
      </c>
      <c r="D12" s="403">
        <v>1</v>
      </c>
      <c r="E12" s="161">
        <v>1761</v>
      </c>
      <c r="F12" s="161">
        <v>1761</v>
      </c>
      <c r="G12" s="161">
        <v>1761</v>
      </c>
      <c r="H12" s="405">
        <f t="shared" ref="H12" si="0">(E13+F13+G13)/3</f>
        <v>91</v>
      </c>
      <c r="I12" s="407" t="s">
        <v>94</v>
      </c>
      <c r="J12" s="375">
        <f t="shared" ref="J12" si="1">H12</f>
        <v>91</v>
      </c>
      <c r="L12" s="2"/>
    </row>
    <row r="13" spans="1:14" ht="15.95" customHeight="1">
      <c r="A13" s="400"/>
      <c r="B13" s="402"/>
      <c r="C13" s="404"/>
      <c r="D13" s="404"/>
      <c r="E13" s="162">
        <v>88</v>
      </c>
      <c r="F13" s="163">
        <v>90</v>
      </c>
      <c r="G13" s="163">
        <v>95</v>
      </c>
      <c r="H13" s="406"/>
      <c r="I13" s="398"/>
      <c r="J13" s="375"/>
      <c r="L13" s="2"/>
      <c r="N13" s="2"/>
    </row>
    <row r="14" spans="1:14" ht="15.95" customHeight="1">
      <c r="A14" s="411">
        <v>5</v>
      </c>
      <c r="B14" s="412" t="s">
        <v>71</v>
      </c>
      <c r="C14" s="413" t="s">
        <v>127</v>
      </c>
      <c r="D14" s="413">
        <v>1</v>
      </c>
      <c r="E14" s="164">
        <v>1998</v>
      </c>
      <c r="F14" s="164">
        <v>1998</v>
      </c>
      <c r="G14" s="164">
        <v>1998</v>
      </c>
      <c r="H14" s="405">
        <f t="shared" ref="H14" si="2">(E15+F15+G15)/3</f>
        <v>3.8333333333333335</v>
      </c>
      <c r="I14" s="407" t="s">
        <v>94</v>
      </c>
      <c r="J14" s="375">
        <f t="shared" ref="J14" si="3">H14</f>
        <v>3.8333333333333335</v>
      </c>
    </row>
    <row r="15" spans="1:14" ht="15.95" customHeight="1">
      <c r="A15" s="400"/>
      <c r="B15" s="402"/>
      <c r="C15" s="404"/>
      <c r="D15" s="404"/>
      <c r="E15" s="165">
        <v>3.5</v>
      </c>
      <c r="F15" s="165">
        <v>4</v>
      </c>
      <c r="G15" s="165">
        <v>4</v>
      </c>
      <c r="H15" s="406"/>
      <c r="I15" s="398"/>
      <c r="J15" s="375"/>
    </row>
    <row r="16" spans="1:14" ht="15.95" customHeight="1">
      <c r="A16" s="411">
        <v>6</v>
      </c>
      <c r="B16" s="412" t="s">
        <v>73</v>
      </c>
      <c r="C16" s="413" t="s">
        <v>5</v>
      </c>
      <c r="D16" s="413">
        <v>1</v>
      </c>
      <c r="E16" s="166">
        <v>9595</v>
      </c>
      <c r="F16" s="164">
        <v>9595</v>
      </c>
      <c r="G16" s="164">
        <v>9595</v>
      </c>
      <c r="H16" s="405">
        <f t="shared" ref="H16" si="4">(E17+F17+G17)/3</f>
        <v>8.3333333333333339</v>
      </c>
      <c r="I16" s="407" t="s">
        <v>94</v>
      </c>
      <c r="J16" s="375">
        <f t="shared" ref="J16" si="5">H16</f>
        <v>8.3333333333333339</v>
      </c>
    </row>
    <row r="17" spans="1:10" ht="15.95" customHeight="1">
      <c r="A17" s="400"/>
      <c r="B17" s="402"/>
      <c r="C17" s="404"/>
      <c r="D17" s="404"/>
      <c r="E17" s="167">
        <v>8</v>
      </c>
      <c r="F17" s="165">
        <v>8.5</v>
      </c>
      <c r="G17" s="165">
        <v>8.5</v>
      </c>
      <c r="H17" s="406"/>
      <c r="I17" s="398"/>
      <c r="J17" s="375"/>
    </row>
    <row r="18" spans="1:10" ht="15" customHeight="1">
      <c r="A18" s="411">
        <v>7</v>
      </c>
      <c r="B18" s="412" t="s">
        <v>72</v>
      </c>
      <c r="C18" s="413" t="s">
        <v>5</v>
      </c>
      <c r="D18" s="413">
        <v>1</v>
      </c>
      <c r="E18" s="164">
        <v>1104</v>
      </c>
      <c r="F18" s="164">
        <v>1104</v>
      </c>
      <c r="G18" s="164">
        <v>1104</v>
      </c>
      <c r="H18" s="405">
        <f t="shared" ref="H18" si="6">(E19+F19+G19)/3</f>
        <v>38.333333333333336</v>
      </c>
      <c r="I18" s="407" t="s">
        <v>94</v>
      </c>
      <c r="J18" s="375">
        <f t="shared" ref="J18" si="7">H18</f>
        <v>38.333333333333336</v>
      </c>
    </row>
    <row r="19" spans="1:10">
      <c r="A19" s="408"/>
      <c r="B19" s="409"/>
      <c r="C19" s="410"/>
      <c r="D19" s="410"/>
      <c r="E19" s="263">
        <v>35</v>
      </c>
      <c r="F19" s="263">
        <v>40</v>
      </c>
      <c r="G19" s="263">
        <v>40</v>
      </c>
      <c r="H19" s="425"/>
      <c r="I19" s="414"/>
      <c r="J19" s="375"/>
    </row>
    <row r="20" spans="1:10" ht="15" customHeight="1">
      <c r="A20" s="415">
        <v>8</v>
      </c>
      <c r="B20" s="417" t="s">
        <v>67</v>
      </c>
      <c r="C20" s="419" t="s">
        <v>5</v>
      </c>
      <c r="D20" s="419">
        <v>1</v>
      </c>
      <c r="E20" s="161">
        <v>899</v>
      </c>
      <c r="F20" s="161">
        <v>899</v>
      </c>
      <c r="G20" s="161">
        <v>899</v>
      </c>
      <c r="H20" s="421">
        <f t="shared" ref="H20" si="8">(E21+F21+G21)/3</f>
        <v>6433.333333333333</v>
      </c>
      <c r="I20" s="423" t="s">
        <v>94</v>
      </c>
      <c r="J20" s="375">
        <f t="shared" ref="J20" si="9">H20</f>
        <v>6433.333333333333</v>
      </c>
    </row>
    <row r="21" spans="1:10">
      <c r="A21" s="416"/>
      <c r="B21" s="418"/>
      <c r="C21" s="420"/>
      <c r="D21" s="420"/>
      <c r="E21" s="264">
        <v>6350</v>
      </c>
      <c r="F21" s="265">
        <v>6500</v>
      </c>
      <c r="G21" s="265">
        <v>6450</v>
      </c>
      <c r="H21" s="422"/>
      <c r="I21" s="424"/>
      <c r="J21" s="375"/>
    </row>
    <row r="22" spans="1:10" ht="15" customHeight="1">
      <c r="A22" s="415">
        <v>9</v>
      </c>
      <c r="B22" s="417" t="s">
        <v>85</v>
      </c>
      <c r="C22" s="419" t="s">
        <v>5</v>
      </c>
      <c r="D22" s="419">
        <v>1</v>
      </c>
      <c r="E22" s="161">
        <v>8159</v>
      </c>
      <c r="F22" s="161">
        <v>8159</v>
      </c>
      <c r="G22" s="161">
        <v>8159</v>
      </c>
      <c r="H22" s="421">
        <f t="shared" ref="H22" si="10">(E23+F23+G23)/3</f>
        <v>605.33333333333337</v>
      </c>
      <c r="I22" s="423" t="s">
        <v>94</v>
      </c>
      <c r="J22" s="375">
        <f t="shared" ref="J22" si="11">H22</f>
        <v>605.33333333333337</v>
      </c>
    </row>
    <row r="23" spans="1:10" ht="15.75" thickBot="1">
      <c r="A23" s="427"/>
      <c r="B23" s="428"/>
      <c r="C23" s="429"/>
      <c r="D23" s="429"/>
      <c r="E23" s="168">
        <v>600</v>
      </c>
      <c r="F23" s="168">
        <v>608</v>
      </c>
      <c r="G23" s="168">
        <v>608</v>
      </c>
      <c r="H23" s="430"/>
      <c r="I23" s="426"/>
      <c r="J23" s="375"/>
    </row>
  </sheetData>
  <mergeCells count="58">
    <mergeCell ref="I22:I23"/>
    <mergeCell ref="A22:A23"/>
    <mergeCell ref="B22:B23"/>
    <mergeCell ref="C22:C23"/>
    <mergeCell ref="D22:D23"/>
    <mergeCell ref="H22:H23"/>
    <mergeCell ref="I18:I19"/>
    <mergeCell ref="A20:A21"/>
    <mergeCell ref="B20:B21"/>
    <mergeCell ref="C20:C21"/>
    <mergeCell ref="D20:D21"/>
    <mergeCell ref="H20:H21"/>
    <mergeCell ref="I20:I21"/>
    <mergeCell ref="A18:A19"/>
    <mergeCell ref="B18:B19"/>
    <mergeCell ref="C18:C19"/>
    <mergeCell ref="D18:D19"/>
    <mergeCell ref="H18:H19"/>
    <mergeCell ref="I14:I15"/>
    <mergeCell ref="A16:A17"/>
    <mergeCell ref="B16:B17"/>
    <mergeCell ref="C16:C17"/>
    <mergeCell ref="D16:D17"/>
    <mergeCell ref="H16:H17"/>
    <mergeCell ref="I16:I17"/>
    <mergeCell ref="A14:A15"/>
    <mergeCell ref="B14:B15"/>
    <mergeCell ref="C14:C15"/>
    <mergeCell ref="D14:D15"/>
    <mergeCell ref="H14:H15"/>
    <mergeCell ref="I10:I11"/>
    <mergeCell ref="A12:A13"/>
    <mergeCell ref="B12:B13"/>
    <mergeCell ref="C12:C13"/>
    <mergeCell ref="D12:D13"/>
    <mergeCell ref="H12:H13"/>
    <mergeCell ref="I12:I13"/>
    <mergeCell ref="A10:A11"/>
    <mergeCell ref="B10:B11"/>
    <mergeCell ref="C10:C11"/>
    <mergeCell ref="D10:D11"/>
    <mergeCell ref="H10:H11"/>
    <mergeCell ref="A2:I4"/>
    <mergeCell ref="A6:I6"/>
    <mergeCell ref="A7:A9"/>
    <mergeCell ref="B7:B9"/>
    <mergeCell ref="C7:C9"/>
    <mergeCell ref="D7:D9"/>
    <mergeCell ref="H7:H9"/>
    <mergeCell ref="I7:I9"/>
    <mergeCell ref="A5:I5"/>
    <mergeCell ref="J20:J21"/>
    <mergeCell ref="J22:J23"/>
    <mergeCell ref="J10:J11"/>
    <mergeCell ref="J12:J13"/>
    <mergeCell ref="J14:J15"/>
    <mergeCell ref="J16:J17"/>
    <mergeCell ref="J18:J19"/>
  </mergeCells>
  <pageMargins left="0.51181102362204722" right="0.11811023622047245" top="0.39370078740157483" bottom="0.39370078740157483" header="0.31496062992125984" footer="0.31496062992125984"/>
  <pageSetup paperSize="9" scale="8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M69"/>
  <sheetViews>
    <sheetView tabSelected="1" view="pageBreakPreview" zoomScaleNormal="100" zoomScaleSheetLayoutView="100" workbookViewId="0">
      <selection activeCell="A52" sqref="A52:J62"/>
    </sheetView>
  </sheetViews>
  <sheetFormatPr defaultRowHeight="15"/>
  <cols>
    <col min="1" max="1" width="6.28515625" customWidth="1"/>
    <col min="2" max="2" width="31.28515625" customWidth="1"/>
    <col min="3" max="3" width="5.5703125" customWidth="1"/>
    <col min="4" max="4" width="7.7109375" customWidth="1"/>
    <col min="5" max="5" width="9" customWidth="1"/>
    <col min="6" max="6" width="9.85546875" bestFit="1" customWidth="1"/>
    <col min="7" max="7" width="10.7109375" customWidth="1"/>
    <col min="8" max="8" width="9.7109375" customWidth="1"/>
    <col min="9" max="9" width="6.28515625" customWidth="1"/>
    <col min="10" max="10" width="8.7109375" customWidth="1"/>
    <col min="11" max="11" width="13" customWidth="1"/>
    <col min="12" max="12" width="22.140625" customWidth="1"/>
    <col min="13" max="13" width="21.85546875" customWidth="1"/>
    <col min="257" max="257" width="6.7109375" customWidth="1"/>
    <col min="258" max="258" width="35.7109375" customWidth="1"/>
    <col min="259" max="259" width="6.42578125" customWidth="1"/>
    <col min="260" max="260" width="9.7109375" customWidth="1"/>
    <col min="261" max="264" width="10.7109375" customWidth="1"/>
    <col min="265" max="265" width="6.7109375" customWidth="1"/>
    <col min="266" max="266" width="8.7109375" customWidth="1"/>
    <col min="267" max="267" width="13" customWidth="1"/>
    <col min="268" max="268" width="19.85546875" customWidth="1"/>
    <col min="269" max="269" width="18.5703125" customWidth="1"/>
    <col min="513" max="513" width="6.7109375" customWidth="1"/>
    <col min="514" max="514" width="35.7109375" customWidth="1"/>
    <col min="515" max="515" width="6.42578125" customWidth="1"/>
    <col min="516" max="516" width="9.7109375" customWidth="1"/>
    <col min="517" max="520" width="10.7109375" customWidth="1"/>
    <col min="521" max="521" width="6.7109375" customWidth="1"/>
    <col min="522" max="522" width="8.7109375" customWidth="1"/>
    <col min="523" max="523" width="13" customWidth="1"/>
    <col min="524" max="524" width="19.85546875" customWidth="1"/>
    <col min="525" max="525" width="18.5703125" customWidth="1"/>
    <col min="769" max="769" width="6.7109375" customWidth="1"/>
    <col min="770" max="770" width="35.7109375" customWidth="1"/>
    <col min="771" max="771" width="6.42578125" customWidth="1"/>
    <col min="772" max="772" width="9.7109375" customWidth="1"/>
    <col min="773" max="776" width="10.7109375" customWidth="1"/>
    <col min="777" max="777" width="6.7109375" customWidth="1"/>
    <col min="778" max="778" width="8.7109375" customWidth="1"/>
    <col min="779" max="779" width="13" customWidth="1"/>
    <col min="780" max="780" width="19.85546875" customWidth="1"/>
    <col min="781" max="781" width="18.5703125" customWidth="1"/>
    <col min="1025" max="1025" width="6.7109375" customWidth="1"/>
    <col min="1026" max="1026" width="35.7109375" customWidth="1"/>
    <col min="1027" max="1027" width="6.42578125" customWidth="1"/>
    <col min="1028" max="1028" width="9.7109375" customWidth="1"/>
    <col min="1029" max="1032" width="10.7109375" customWidth="1"/>
    <col min="1033" max="1033" width="6.7109375" customWidth="1"/>
    <col min="1034" max="1034" width="8.7109375" customWidth="1"/>
    <col min="1035" max="1035" width="13" customWidth="1"/>
    <col min="1036" max="1036" width="19.85546875" customWidth="1"/>
    <col min="1037" max="1037" width="18.5703125" customWidth="1"/>
    <col min="1281" max="1281" width="6.7109375" customWidth="1"/>
    <col min="1282" max="1282" width="35.7109375" customWidth="1"/>
    <col min="1283" max="1283" width="6.42578125" customWidth="1"/>
    <col min="1284" max="1284" width="9.7109375" customWidth="1"/>
    <col min="1285" max="1288" width="10.7109375" customWidth="1"/>
    <col min="1289" max="1289" width="6.7109375" customWidth="1"/>
    <col min="1290" max="1290" width="8.7109375" customWidth="1"/>
    <col min="1291" max="1291" width="13" customWidth="1"/>
    <col min="1292" max="1292" width="19.85546875" customWidth="1"/>
    <col min="1293" max="1293" width="18.5703125" customWidth="1"/>
    <col min="1537" max="1537" width="6.7109375" customWidth="1"/>
    <col min="1538" max="1538" width="35.7109375" customWidth="1"/>
    <col min="1539" max="1539" width="6.42578125" customWidth="1"/>
    <col min="1540" max="1540" width="9.7109375" customWidth="1"/>
    <col min="1541" max="1544" width="10.7109375" customWidth="1"/>
    <col min="1545" max="1545" width="6.7109375" customWidth="1"/>
    <col min="1546" max="1546" width="8.7109375" customWidth="1"/>
    <col min="1547" max="1547" width="13" customWidth="1"/>
    <col min="1548" max="1548" width="19.85546875" customWidth="1"/>
    <col min="1549" max="1549" width="18.5703125" customWidth="1"/>
    <col min="1793" max="1793" width="6.7109375" customWidth="1"/>
    <col min="1794" max="1794" width="35.7109375" customWidth="1"/>
    <col min="1795" max="1795" width="6.42578125" customWidth="1"/>
    <col min="1796" max="1796" width="9.7109375" customWidth="1"/>
    <col min="1797" max="1800" width="10.7109375" customWidth="1"/>
    <col min="1801" max="1801" width="6.7109375" customWidth="1"/>
    <col min="1802" max="1802" width="8.7109375" customWidth="1"/>
    <col min="1803" max="1803" width="13" customWidth="1"/>
    <col min="1804" max="1804" width="19.85546875" customWidth="1"/>
    <col min="1805" max="1805" width="18.5703125" customWidth="1"/>
    <col min="2049" max="2049" width="6.7109375" customWidth="1"/>
    <col min="2050" max="2050" width="35.7109375" customWidth="1"/>
    <col min="2051" max="2051" width="6.42578125" customWidth="1"/>
    <col min="2052" max="2052" width="9.7109375" customWidth="1"/>
    <col min="2053" max="2056" width="10.7109375" customWidth="1"/>
    <col min="2057" max="2057" width="6.7109375" customWidth="1"/>
    <col min="2058" max="2058" width="8.7109375" customWidth="1"/>
    <col min="2059" max="2059" width="13" customWidth="1"/>
    <col min="2060" max="2060" width="19.85546875" customWidth="1"/>
    <col min="2061" max="2061" width="18.5703125" customWidth="1"/>
    <col min="2305" max="2305" width="6.7109375" customWidth="1"/>
    <col min="2306" max="2306" width="35.7109375" customWidth="1"/>
    <col min="2307" max="2307" width="6.42578125" customWidth="1"/>
    <col min="2308" max="2308" width="9.7109375" customWidth="1"/>
    <col min="2309" max="2312" width="10.7109375" customWidth="1"/>
    <col min="2313" max="2313" width="6.7109375" customWidth="1"/>
    <col min="2314" max="2314" width="8.7109375" customWidth="1"/>
    <col min="2315" max="2315" width="13" customWidth="1"/>
    <col min="2316" max="2316" width="19.85546875" customWidth="1"/>
    <col min="2317" max="2317" width="18.5703125" customWidth="1"/>
    <col min="2561" max="2561" width="6.7109375" customWidth="1"/>
    <col min="2562" max="2562" width="35.7109375" customWidth="1"/>
    <col min="2563" max="2563" width="6.42578125" customWidth="1"/>
    <col min="2564" max="2564" width="9.7109375" customWidth="1"/>
    <col min="2565" max="2568" width="10.7109375" customWidth="1"/>
    <col min="2569" max="2569" width="6.7109375" customWidth="1"/>
    <col min="2570" max="2570" width="8.7109375" customWidth="1"/>
    <col min="2571" max="2571" width="13" customWidth="1"/>
    <col min="2572" max="2572" width="19.85546875" customWidth="1"/>
    <col min="2573" max="2573" width="18.5703125" customWidth="1"/>
    <col min="2817" max="2817" width="6.7109375" customWidth="1"/>
    <col min="2818" max="2818" width="35.7109375" customWidth="1"/>
    <col min="2819" max="2819" width="6.42578125" customWidth="1"/>
    <col min="2820" max="2820" width="9.7109375" customWidth="1"/>
    <col min="2821" max="2824" width="10.7109375" customWidth="1"/>
    <col min="2825" max="2825" width="6.7109375" customWidth="1"/>
    <col min="2826" max="2826" width="8.7109375" customWidth="1"/>
    <col min="2827" max="2827" width="13" customWidth="1"/>
    <col min="2828" max="2828" width="19.85546875" customWidth="1"/>
    <col min="2829" max="2829" width="18.5703125" customWidth="1"/>
    <col min="3073" max="3073" width="6.7109375" customWidth="1"/>
    <col min="3074" max="3074" width="35.7109375" customWidth="1"/>
    <col min="3075" max="3075" width="6.42578125" customWidth="1"/>
    <col min="3076" max="3076" width="9.7109375" customWidth="1"/>
    <col min="3077" max="3080" width="10.7109375" customWidth="1"/>
    <col min="3081" max="3081" width="6.7109375" customWidth="1"/>
    <col min="3082" max="3082" width="8.7109375" customWidth="1"/>
    <col min="3083" max="3083" width="13" customWidth="1"/>
    <col min="3084" max="3084" width="19.85546875" customWidth="1"/>
    <col min="3085" max="3085" width="18.5703125" customWidth="1"/>
    <col min="3329" max="3329" width="6.7109375" customWidth="1"/>
    <col min="3330" max="3330" width="35.7109375" customWidth="1"/>
    <col min="3331" max="3331" width="6.42578125" customWidth="1"/>
    <col min="3332" max="3332" width="9.7109375" customWidth="1"/>
    <col min="3333" max="3336" width="10.7109375" customWidth="1"/>
    <col min="3337" max="3337" width="6.7109375" customWidth="1"/>
    <col min="3338" max="3338" width="8.7109375" customWidth="1"/>
    <col min="3339" max="3339" width="13" customWidth="1"/>
    <col min="3340" max="3340" width="19.85546875" customWidth="1"/>
    <col min="3341" max="3341" width="18.5703125" customWidth="1"/>
    <col min="3585" max="3585" width="6.7109375" customWidth="1"/>
    <col min="3586" max="3586" width="35.7109375" customWidth="1"/>
    <col min="3587" max="3587" width="6.42578125" customWidth="1"/>
    <col min="3588" max="3588" width="9.7109375" customWidth="1"/>
    <col min="3589" max="3592" width="10.7109375" customWidth="1"/>
    <col min="3593" max="3593" width="6.7109375" customWidth="1"/>
    <col min="3594" max="3594" width="8.7109375" customWidth="1"/>
    <col min="3595" max="3595" width="13" customWidth="1"/>
    <col min="3596" max="3596" width="19.85546875" customWidth="1"/>
    <col min="3597" max="3597" width="18.5703125" customWidth="1"/>
    <col min="3841" max="3841" width="6.7109375" customWidth="1"/>
    <col min="3842" max="3842" width="35.7109375" customWidth="1"/>
    <col min="3843" max="3843" width="6.42578125" customWidth="1"/>
    <col min="3844" max="3844" width="9.7109375" customWidth="1"/>
    <col min="3845" max="3848" width="10.7109375" customWidth="1"/>
    <col min="3849" max="3849" width="6.7109375" customWidth="1"/>
    <col min="3850" max="3850" width="8.7109375" customWidth="1"/>
    <col min="3851" max="3851" width="13" customWidth="1"/>
    <col min="3852" max="3852" width="19.85546875" customWidth="1"/>
    <col min="3853" max="3853" width="18.5703125" customWidth="1"/>
    <col min="4097" max="4097" width="6.7109375" customWidth="1"/>
    <col min="4098" max="4098" width="35.7109375" customWidth="1"/>
    <col min="4099" max="4099" width="6.42578125" customWidth="1"/>
    <col min="4100" max="4100" width="9.7109375" customWidth="1"/>
    <col min="4101" max="4104" width="10.7109375" customWidth="1"/>
    <col min="4105" max="4105" width="6.7109375" customWidth="1"/>
    <col min="4106" max="4106" width="8.7109375" customWidth="1"/>
    <col min="4107" max="4107" width="13" customWidth="1"/>
    <col min="4108" max="4108" width="19.85546875" customWidth="1"/>
    <col min="4109" max="4109" width="18.5703125" customWidth="1"/>
    <col min="4353" max="4353" width="6.7109375" customWidth="1"/>
    <col min="4354" max="4354" width="35.7109375" customWidth="1"/>
    <col min="4355" max="4355" width="6.42578125" customWidth="1"/>
    <col min="4356" max="4356" width="9.7109375" customWidth="1"/>
    <col min="4357" max="4360" width="10.7109375" customWidth="1"/>
    <col min="4361" max="4361" width="6.7109375" customWidth="1"/>
    <col min="4362" max="4362" width="8.7109375" customWidth="1"/>
    <col min="4363" max="4363" width="13" customWidth="1"/>
    <col min="4364" max="4364" width="19.85546875" customWidth="1"/>
    <col min="4365" max="4365" width="18.5703125" customWidth="1"/>
    <col min="4609" max="4609" width="6.7109375" customWidth="1"/>
    <col min="4610" max="4610" width="35.7109375" customWidth="1"/>
    <col min="4611" max="4611" width="6.42578125" customWidth="1"/>
    <col min="4612" max="4612" width="9.7109375" customWidth="1"/>
    <col min="4613" max="4616" width="10.7109375" customWidth="1"/>
    <col min="4617" max="4617" width="6.7109375" customWidth="1"/>
    <col min="4618" max="4618" width="8.7109375" customWidth="1"/>
    <col min="4619" max="4619" width="13" customWidth="1"/>
    <col min="4620" max="4620" width="19.85546875" customWidth="1"/>
    <col min="4621" max="4621" width="18.5703125" customWidth="1"/>
    <col min="4865" max="4865" width="6.7109375" customWidth="1"/>
    <col min="4866" max="4866" width="35.7109375" customWidth="1"/>
    <col min="4867" max="4867" width="6.42578125" customWidth="1"/>
    <col min="4868" max="4868" width="9.7109375" customWidth="1"/>
    <col min="4869" max="4872" width="10.7109375" customWidth="1"/>
    <col min="4873" max="4873" width="6.7109375" customWidth="1"/>
    <col min="4874" max="4874" width="8.7109375" customWidth="1"/>
    <col min="4875" max="4875" width="13" customWidth="1"/>
    <col min="4876" max="4876" width="19.85546875" customWidth="1"/>
    <col min="4877" max="4877" width="18.5703125" customWidth="1"/>
    <col min="5121" max="5121" width="6.7109375" customWidth="1"/>
    <col min="5122" max="5122" width="35.7109375" customWidth="1"/>
    <col min="5123" max="5123" width="6.42578125" customWidth="1"/>
    <col min="5124" max="5124" width="9.7109375" customWidth="1"/>
    <col min="5125" max="5128" width="10.7109375" customWidth="1"/>
    <col min="5129" max="5129" width="6.7109375" customWidth="1"/>
    <col min="5130" max="5130" width="8.7109375" customWidth="1"/>
    <col min="5131" max="5131" width="13" customWidth="1"/>
    <col min="5132" max="5132" width="19.85546875" customWidth="1"/>
    <col min="5133" max="5133" width="18.5703125" customWidth="1"/>
    <col min="5377" max="5377" width="6.7109375" customWidth="1"/>
    <col min="5378" max="5378" width="35.7109375" customWidth="1"/>
    <col min="5379" max="5379" width="6.42578125" customWidth="1"/>
    <col min="5380" max="5380" width="9.7109375" customWidth="1"/>
    <col min="5381" max="5384" width="10.7109375" customWidth="1"/>
    <col min="5385" max="5385" width="6.7109375" customWidth="1"/>
    <col min="5386" max="5386" width="8.7109375" customWidth="1"/>
    <col min="5387" max="5387" width="13" customWidth="1"/>
    <col min="5388" max="5388" width="19.85546875" customWidth="1"/>
    <col min="5389" max="5389" width="18.5703125" customWidth="1"/>
    <col min="5633" max="5633" width="6.7109375" customWidth="1"/>
    <col min="5634" max="5634" width="35.7109375" customWidth="1"/>
    <col min="5635" max="5635" width="6.42578125" customWidth="1"/>
    <col min="5636" max="5636" width="9.7109375" customWidth="1"/>
    <col min="5637" max="5640" width="10.7109375" customWidth="1"/>
    <col min="5641" max="5641" width="6.7109375" customWidth="1"/>
    <col min="5642" max="5642" width="8.7109375" customWidth="1"/>
    <col min="5643" max="5643" width="13" customWidth="1"/>
    <col min="5644" max="5644" width="19.85546875" customWidth="1"/>
    <col min="5645" max="5645" width="18.5703125" customWidth="1"/>
    <col min="5889" max="5889" width="6.7109375" customWidth="1"/>
    <col min="5890" max="5890" width="35.7109375" customWidth="1"/>
    <col min="5891" max="5891" width="6.42578125" customWidth="1"/>
    <col min="5892" max="5892" width="9.7109375" customWidth="1"/>
    <col min="5893" max="5896" width="10.7109375" customWidth="1"/>
    <col min="5897" max="5897" width="6.7109375" customWidth="1"/>
    <col min="5898" max="5898" width="8.7109375" customWidth="1"/>
    <col min="5899" max="5899" width="13" customWidth="1"/>
    <col min="5900" max="5900" width="19.85546875" customWidth="1"/>
    <col min="5901" max="5901" width="18.5703125" customWidth="1"/>
    <col min="6145" max="6145" width="6.7109375" customWidth="1"/>
    <col min="6146" max="6146" width="35.7109375" customWidth="1"/>
    <col min="6147" max="6147" width="6.42578125" customWidth="1"/>
    <col min="6148" max="6148" width="9.7109375" customWidth="1"/>
    <col min="6149" max="6152" width="10.7109375" customWidth="1"/>
    <col min="6153" max="6153" width="6.7109375" customWidth="1"/>
    <col min="6154" max="6154" width="8.7109375" customWidth="1"/>
    <col min="6155" max="6155" width="13" customWidth="1"/>
    <col min="6156" max="6156" width="19.85546875" customWidth="1"/>
    <col min="6157" max="6157" width="18.5703125" customWidth="1"/>
    <col min="6401" max="6401" width="6.7109375" customWidth="1"/>
    <col min="6402" max="6402" width="35.7109375" customWidth="1"/>
    <col min="6403" max="6403" width="6.42578125" customWidth="1"/>
    <col min="6404" max="6404" width="9.7109375" customWidth="1"/>
    <col min="6405" max="6408" width="10.7109375" customWidth="1"/>
    <col min="6409" max="6409" width="6.7109375" customWidth="1"/>
    <col min="6410" max="6410" width="8.7109375" customWidth="1"/>
    <col min="6411" max="6411" width="13" customWidth="1"/>
    <col min="6412" max="6412" width="19.85546875" customWidth="1"/>
    <col min="6413" max="6413" width="18.5703125" customWidth="1"/>
    <col min="6657" max="6657" width="6.7109375" customWidth="1"/>
    <col min="6658" max="6658" width="35.7109375" customWidth="1"/>
    <col min="6659" max="6659" width="6.42578125" customWidth="1"/>
    <col min="6660" max="6660" width="9.7109375" customWidth="1"/>
    <col min="6661" max="6664" width="10.7109375" customWidth="1"/>
    <col min="6665" max="6665" width="6.7109375" customWidth="1"/>
    <col min="6666" max="6666" width="8.7109375" customWidth="1"/>
    <col min="6667" max="6667" width="13" customWidth="1"/>
    <col min="6668" max="6668" width="19.85546875" customWidth="1"/>
    <col min="6669" max="6669" width="18.5703125" customWidth="1"/>
    <col min="6913" max="6913" width="6.7109375" customWidth="1"/>
    <col min="6914" max="6914" width="35.7109375" customWidth="1"/>
    <col min="6915" max="6915" width="6.42578125" customWidth="1"/>
    <col min="6916" max="6916" width="9.7109375" customWidth="1"/>
    <col min="6917" max="6920" width="10.7109375" customWidth="1"/>
    <col min="6921" max="6921" width="6.7109375" customWidth="1"/>
    <col min="6922" max="6922" width="8.7109375" customWidth="1"/>
    <col min="6923" max="6923" width="13" customWidth="1"/>
    <col min="6924" max="6924" width="19.85546875" customWidth="1"/>
    <col min="6925" max="6925" width="18.5703125" customWidth="1"/>
    <col min="7169" max="7169" width="6.7109375" customWidth="1"/>
    <col min="7170" max="7170" width="35.7109375" customWidth="1"/>
    <col min="7171" max="7171" width="6.42578125" customWidth="1"/>
    <col min="7172" max="7172" width="9.7109375" customWidth="1"/>
    <col min="7173" max="7176" width="10.7109375" customWidth="1"/>
    <col min="7177" max="7177" width="6.7109375" customWidth="1"/>
    <col min="7178" max="7178" width="8.7109375" customWidth="1"/>
    <col min="7179" max="7179" width="13" customWidth="1"/>
    <col min="7180" max="7180" width="19.85546875" customWidth="1"/>
    <col min="7181" max="7181" width="18.5703125" customWidth="1"/>
    <col min="7425" max="7425" width="6.7109375" customWidth="1"/>
    <col min="7426" max="7426" width="35.7109375" customWidth="1"/>
    <col min="7427" max="7427" width="6.42578125" customWidth="1"/>
    <col min="7428" max="7428" width="9.7109375" customWidth="1"/>
    <col min="7429" max="7432" width="10.7109375" customWidth="1"/>
    <col min="7433" max="7433" width="6.7109375" customWidth="1"/>
    <col min="7434" max="7434" width="8.7109375" customWidth="1"/>
    <col min="7435" max="7435" width="13" customWidth="1"/>
    <col min="7436" max="7436" width="19.85546875" customWidth="1"/>
    <col min="7437" max="7437" width="18.5703125" customWidth="1"/>
    <col min="7681" max="7681" width="6.7109375" customWidth="1"/>
    <col min="7682" max="7682" width="35.7109375" customWidth="1"/>
    <col min="7683" max="7683" width="6.42578125" customWidth="1"/>
    <col min="7684" max="7684" width="9.7109375" customWidth="1"/>
    <col min="7685" max="7688" width="10.7109375" customWidth="1"/>
    <col min="7689" max="7689" width="6.7109375" customWidth="1"/>
    <col min="7690" max="7690" width="8.7109375" customWidth="1"/>
    <col min="7691" max="7691" width="13" customWidth="1"/>
    <col min="7692" max="7692" width="19.85546875" customWidth="1"/>
    <col min="7693" max="7693" width="18.5703125" customWidth="1"/>
    <col min="7937" max="7937" width="6.7109375" customWidth="1"/>
    <col min="7938" max="7938" width="35.7109375" customWidth="1"/>
    <col min="7939" max="7939" width="6.42578125" customWidth="1"/>
    <col min="7940" max="7940" width="9.7109375" customWidth="1"/>
    <col min="7941" max="7944" width="10.7109375" customWidth="1"/>
    <col min="7945" max="7945" width="6.7109375" customWidth="1"/>
    <col min="7946" max="7946" width="8.7109375" customWidth="1"/>
    <col min="7947" max="7947" width="13" customWidth="1"/>
    <col min="7948" max="7948" width="19.85546875" customWidth="1"/>
    <col min="7949" max="7949" width="18.5703125" customWidth="1"/>
    <col min="8193" max="8193" width="6.7109375" customWidth="1"/>
    <col min="8194" max="8194" width="35.7109375" customWidth="1"/>
    <col min="8195" max="8195" width="6.42578125" customWidth="1"/>
    <col min="8196" max="8196" width="9.7109375" customWidth="1"/>
    <col min="8197" max="8200" width="10.7109375" customWidth="1"/>
    <col min="8201" max="8201" width="6.7109375" customWidth="1"/>
    <col min="8202" max="8202" width="8.7109375" customWidth="1"/>
    <col min="8203" max="8203" width="13" customWidth="1"/>
    <col min="8204" max="8204" width="19.85546875" customWidth="1"/>
    <col min="8205" max="8205" width="18.5703125" customWidth="1"/>
    <col min="8449" max="8449" width="6.7109375" customWidth="1"/>
    <col min="8450" max="8450" width="35.7109375" customWidth="1"/>
    <col min="8451" max="8451" width="6.42578125" customWidth="1"/>
    <col min="8452" max="8452" width="9.7109375" customWidth="1"/>
    <col min="8453" max="8456" width="10.7109375" customWidth="1"/>
    <col min="8457" max="8457" width="6.7109375" customWidth="1"/>
    <col min="8458" max="8458" width="8.7109375" customWidth="1"/>
    <col min="8459" max="8459" width="13" customWidth="1"/>
    <col min="8460" max="8460" width="19.85546875" customWidth="1"/>
    <col min="8461" max="8461" width="18.5703125" customWidth="1"/>
    <col min="8705" max="8705" width="6.7109375" customWidth="1"/>
    <col min="8706" max="8706" width="35.7109375" customWidth="1"/>
    <col min="8707" max="8707" width="6.42578125" customWidth="1"/>
    <col min="8708" max="8708" width="9.7109375" customWidth="1"/>
    <col min="8709" max="8712" width="10.7109375" customWidth="1"/>
    <col min="8713" max="8713" width="6.7109375" customWidth="1"/>
    <col min="8714" max="8714" width="8.7109375" customWidth="1"/>
    <col min="8715" max="8715" width="13" customWidth="1"/>
    <col min="8716" max="8716" width="19.85546875" customWidth="1"/>
    <col min="8717" max="8717" width="18.5703125" customWidth="1"/>
    <col min="8961" max="8961" width="6.7109375" customWidth="1"/>
    <col min="8962" max="8962" width="35.7109375" customWidth="1"/>
    <col min="8963" max="8963" width="6.42578125" customWidth="1"/>
    <col min="8964" max="8964" width="9.7109375" customWidth="1"/>
    <col min="8965" max="8968" width="10.7109375" customWidth="1"/>
    <col min="8969" max="8969" width="6.7109375" customWidth="1"/>
    <col min="8970" max="8970" width="8.7109375" customWidth="1"/>
    <col min="8971" max="8971" width="13" customWidth="1"/>
    <col min="8972" max="8972" width="19.85546875" customWidth="1"/>
    <col min="8973" max="8973" width="18.5703125" customWidth="1"/>
    <col min="9217" max="9217" width="6.7109375" customWidth="1"/>
    <col min="9218" max="9218" width="35.7109375" customWidth="1"/>
    <col min="9219" max="9219" width="6.42578125" customWidth="1"/>
    <col min="9220" max="9220" width="9.7109375" customWidth="1"/>
    <col min="9221" max="9224" width="10.7109375" customWidth="1"/>
    <col min="9225" max="9225" width="6.7109375" customWidth="1"/>
    <col min="9226" max="9226" width="8.7109375" customWidth="1"/>
    <col min="9227" max="9227" width="13" customWidth="1"/>
    <col min="9228" max="9228" width="19.85546875" customWidth="1"/>
    <col min="9229" max="9229" width="18.5703125" customWidth="1"/>
    <col min="9473" max="9473" width="6.7109375" customWidth="1"/>
    <col min="9474" max="9474" width="35.7109375" customWidth="1"/>
    <col min="9475" max="9475" width="6.42578125" customWidth="1"/>
    <col min="9476" max="9476" width="9.7109375" customWidth="1"/>
    <col min="9477" max="9480" width="10.7109375" customWidth="1"/>
    <col min="9481" max="9481" width="6.7109375" customWidth="1"/>
    <col min="9482" max="9482" width="8.7109375" customWidth="1"/>
    <col min="9483" max="9483" width="13" customWidth="1"/>
    <col min="9484" max="9484" width="19.85546875" customWidth="1"/>
    <col min="9485" max="9485" width="18.5703125" customWidth="1"/>
    <col min="9729" max="9729" width="6.7109375" customWidth="1"/>
    <col min="9730" max="9730" width="35.7109375" customWidth="1"/>
    <col min="9731" max="9731" width="6.42578125" customWidth="1"/>
    <col min="9732" max="9732" width="9.7109375" customWidth="1"/>
    <col min="9733" max="9736" width="10.7109375" customWidth="1"/>
    <col min="9737" max="9737" width="6.7109375" customWidth="1"/>
    <col min="9738" max="9738" width="8.7109375" customWidth="1"/>
    <col min="9739" max="9739" width="13" customWidth="1"/>
    <col min="9740" max="9740" width="19.85546875" customWidth="1"/>
    <col min="9741" max="9741" width="18.5703125" customWidth="1"/>
    <col min="9985" max="9985" width="6.7109375" customWidth="1"/>
    <col min="9986" max="9986" width="35.7109375" customWidth="1"/>
    <col min="9987" max="9987" width="6.42578125" customWidth="1"/>
    <col min="9988" max="9988" width="9.7109375" customWidth="1"/>
    <col min="9989" max="9992" width="10.7109375" customWidth="1"/>
    <col min="9993" max="9993" width="6.7109375" customWidth="1"/>
    <col min="9994" max="9994" width="8.7109375" customWidth="1"/>
    <col min="9995" max="9995" width="13" customWidth="1"/>
    <col min="9996" max="9996" width="19.85546875" customWidth="1"/>
    <col min="9997" max="9997" width="18.5703125" customWidth="1"/>
    <col min="10241" max="10241" width="6.7109375" customWidth="1"/>
    <col min="10242" max="10242" width="35.7109375" customWidth="1"/>
    <col min="10243" max="10243" width="6.42578125" customWidth="1"/>
    <col min="10244" max="10244" width="9.7109375" customWidth="1"/>
    <col min="10245" max="10248" width="10.7109375" customWidth="1"/>
    <col min="10249" max="10249" width="6.7109375" customWidth="1"/>
    <col min="10250" max="10250" width="8.7109375" customWidth="1"/>
    <col min="10251" max="10251" width="13" customWidth="1"/>
    <col min="10252" max="10252" width="19.85546875" customWidth="1"/>
    <col min="10253" max="10253" width="18.5703125" customWidth="1"/>
    <col min="10497" max="10497" width="6.7109375" customWidth="1"/>
    <col min="10498" max="10498" width="35.7109375" customWidth="1"/>
    <col min="10499" max="10499" width="6.42578125" customWidth="1"/>
    <col min="10500" max="10500" width="9.7109375" customWidth="1"/>
    <col min="10501" max="10504" width="10.7109375" customWidth="1"/>
    <col min="10505" max="10505" width="6.7109375" customWidth="1"/>
    <col min="10506" max="10506" width="8.7109375" customWidth="1"/>
    <col min="10507" max="10507" width="13" customWidth="1"/>
    <col min="10508" max="10508" width="19.85546875" customWidth="1"/>
    <col min="10509" max="10509" width="18.5703125" customWidth="1"/>
    <col min="10753" max="10753" width="6.7109375" customWidth="1"/>
    <col min="10754" max="10754" width="35.7109375" customWidth="1"/>
    <col min="10755" max="10755" width="6.42578125" customWidth="1"/>
    <col min="10756" max="10756" width="9.7109375" customWidth="1"/>
    <col min="10757" max="10760" width="10.7109375" customWidth="1"/>
    <col min="10761" max="10761" width="6.7109375" customWidth="1"/>
    <col min="10762" max="10762" width="8.7109375" customWidth="1"/>
    <col min="10763" max="10763" width="13" customWidth="1"/>
    <col min="10764" max="10764" width="19.85546875" customWidth="1"/>
    <col min="10765" max="10765" width="18.5703125" customWidth="1"/>
    <col min="11009" max="11009" width="6.7109375" customWidth="1"/>
    <col min="11010" max="11010" width="35.7109375" customWidth="1"/>
    <col min="11011" max="11011" width="6.42578125" customWidth="1"/>
    <col min="11012" max="11012" width="9.7109375" customWidth="1"/>
    <col min="11013" max="11016" width="10.7109375" customWidth="1"/>
    <col min="11017" max="11017" width="6.7109375" customWidth="1"/>
    <col min="11018" max="11018" width="8.7109375" customWidth="1"/>
    <col min="11019" max="11019" width="13" customWidth="1"/>
    <col min="11020" max="11020" width="19.85546875" customWidth="1"/>
    <col min="11021" max="11021" width="18.5703125" customWidth="1"/>
    <col min="11265" max="11265" width="6.7109375" customWidth="1"/>
    <col min="11266" max="11266" width="35.7109375" customWidth="1"/>
    <col min="11267" max="11267" width="6.42578125" customWidth="1"/>
    <col min="11268" max="11268" width="9.7109375" customWidth="1"/>
    <col min="11269" max="11272" width="10.7109375" customWidth="1"/>
    <col min="11273" max="11273" width="6.7109375" customWidth="1"/>
    <col min="11274" max="11274" width="8.7109375" customWidth="1"/>
    <col min="11275" max="11275" width="13" customWidth="1"/>
    <col min="11276" max="11276" width="19.85546875" customWidth="1"/>
    <col min="11277" max="11277" width="18.5703125" customWidth="1"/>
    <col min="11521" max="11521" width="6.7109375" customWidth="1"/>
    <col min="11522" max="11522" width="35.7109375" customWidth="1"/>
    <col min="11523" max="11523" width="6.42578125" customWidth="1"/>
    <col min="11524" max="11524" width="9.7109375" customWidth="1"/>
    <col min="11525" max="11528" width="10.7109375" customWidth="1"/>
    <col min="11529" max="11529" width="6.7109375" customWidth="1"/>
    <col min="11530" max="11530" width="8.7109375" customWidth="1"/>
    <col min="11531" max="11531" width="13" customWidth="1"/>
    <col min="11532" max="11532" width="19.85546875" customWidth="1"/>
    <col min="11533" max="11533" width="18.5703125" customWidth="1"/>
    <col min="11777" max="11777" width="6.7109375" customWidth="1"/>
    <col min="11778" max="11778" width="35.7109375" customWidth="1"/>
    <col min="11779" max="11779" width="6.42578125" customWidth="1"/>
    <col min="11780" max="11780" width="9.7109375" customWidth="1"/>
    <col min="11781" max="11784" width="10.7109375" customWidth="1"/>
    <col min="11785" max="11785" width="6.7109375" customWidth="1"/>
    <col min="11786" max="11786" width="8.7109375" customWidth="1"/>
    <col min="11787" max="11787" width="13" customWidth="1"/>
    <col min="11788" max="11788" width="19.85546875" customWidth="1"/>
    <col min="11789" max="11789" width="18.5703125" customWidth="1"/>
    <col min="12033" max="12033" width="6.7109375" customWidth="1"/>
    <col min="12034" max="12034" width="35.7109375" customWidth="1"/>
    <col min="12035" max="12035" width="6.42578125" customWidth="1"/>
    <col min="12036" max="12036" width="9.7109375" customWidth="1"/>
    <col min="12037" max="12040" width="10.7109375" customWidth="1"/>
    <col min="12041" max="12041" width="6.7109375" customWidth="1"/>
    <col min="12042" max="12042" width="8.7109375" customWidth="1"/>
    <col min="12043" max="12043" width="13" customWidth="1"/>
    <col min="12044" max="12044" width="19.85546875" customWidth="1"/>
    <col min="12045" max="12045" width="18.5703125" customWidth="1"/>
    <col min="12289" max="12289" width="6.7109375" customWidth="1"/>
    <col min="12290" max="12290" width="35.7109375" customWidth="1"/>
    <col min="12291" max="12291" width="6.42578125" customWidth="1"/>
    <col min="12292" max="12292" width="9.7109375" customWidth="1"/>
    <col min="12293" max="12296" width="10.7109375" customWidth="1"/>
    <col min="12297" max="12297" width="6.7109375" customWidth="1"/>
    <col min="12298" max="12298" width="8.7109375" customWidth="1"/>
    <col min="12299" max="12299" width="13" customWidth="1"/>
    <col min="12300" max="12300" width="19.85546875" customWidth="1"/>
    <col min="12301" max="12301" width="18.5703125" customWidth="1"/>
    <col min="12545" max="12545" width="6.7109375" customWidth="1"/>
    <col min="12546" max="12546" width="35.7109375" customWidth="1"/>
    <col min="12547" max="12547" width="6.42578125" customWidth="1"/>
    <col min="12548" max="12548" width="9.7109375" customWidth="1"/>
    <col min="12549" max="12552" width="10.7109375" customWidth="1"/>
    <col min="12553" max="12553" width="6.7109375" customWidth="1"/>
    <col min="12554" max="12554" width="8.7109375" customWidth="1"/>
    <col min="12555" max="12555" width="13" customWidth="1"/>
    <col min="12556" max="12556" width="19.85546875" customWidth="1"/>
    <col min="12557" max="12557" width="18.5703125" customWidth="1"/>
    <col min="12801" max="12801" width="6.7109375" customWidth="1"/>
    <col min="12802" max="12802" width="35.7109375" customWidth="1"/>
    <col min="12803" max="12803" width="6.42578125" customWidth="1"/>
    <col min="12804" max="12804" width="9.7109375" customWidth="1"/>
    <col min="12805" max="12808" width="10.7109375" customWidth="1"/>
    <col min="12809" max="12809" width="6.7109375" customWidth="1"/>
    <col min="12810" max="12810" width="8.7109375" customWidth="1"/>
    <col min="12811" max="12811" width="13" customWidth="1"/>
    <col min="12812" max="12812" width="19.85546875" customWidth="1"/>
    <col min="12813" max="12813" width="18.5703125" customWidth="1"/>
    <col min="13057" max="13057" width="6.7109375" customWidth="1"/>
    <col min="13058" max="13058" width="35.7109375" customWidth="1"/>
    <col min="13059" max="13059" width="6.42578125" customWidth="1"/>
    <col min="13060" max="13060" width="9.7109375" customWidth="1"/>
    <col min="13061" max="13064" width="10.7109375" customWidth="1"/>
    <col min="13065" max="13065" width="6.7109375" customWidth="1"/>
    <col min="13066" max="13066" width="8.7109375" customWidth="1"/>
    <col min="13067" max="13067" width="13" customWidth="1"/>
    <col min="13068" max="13068" width="19.85546875" customWidth="1"/>
    <col min="13069" max="13069" width="18.5703125" customWidth="1"/>
    <col min="13313" max="13313" width="6.7109375" customWidth="1"/>
    <col min="13314" max="13314" width="35.7109375" customWidth="1"/>
    <col min="13315" max="13315" width="6.42578125" customWidth="1"/>
    <col min="13316" max="13316" width="9.7109375" customWidth="1"/>
    <col min="13317" max="13320" width="10.7109375" customWidth="1"/>
    <col min="13321" max="13321" width="6.7109375" customWidth="1"/>
    <col min="13322" max="13322" width="8.7109375" customWidth="1"/>
    <col min="13323" max="13323" width="13" customWidth="1"/>
    <col min="13324" max="13324" width="19.85546875" customWidth="1"/>
    <col min="13325" max="13325" width="18.5703125" customWidth="1"/>
    <col min="13569" max="13569" width="6.7109375" customWidth="1"/>
    <col min="13570" max="13570" width="35.7109375" customWidth="1"/>
    <col min="13571" max="13571" width="6.42578125" customWidth="1"/>
    <col min="13572" max="13572" width="9.7109375" customWidth="1"/>
    <col min="13573" max="13576" width="10.7109375" customWidth="1"/>
    <col min="13577" max="13577" width="6.7109375" customWidth="1"/>
    <col min="13578" max="13578" width="8.7109375" customWidth="1"/>
    <col min="13579" max="13579" width="13" customWidth="1"/>
    <col min="13580" max="13580" width="19.85546875" customWidth="1"/>
    <col min="13581" max="13581" width="18.5703125" customWidth="1"/>
    <col min="13825" max="13825" width="6.7109375" customWidth="1"/>
    <col min="13826" max="13826" width="35.7109375" customWidth="1"/>
    <col min="13827" max="13827" width="6.42578125" customWidth="1"/>
    <col min="13828" max="13828" width="9.7109375" customWidth="1"/>
    <col min="13829" max="13832" width="10.7109375" customWidth="1"/>
    <col min="13833" max="13833" width="6.7109375" customWidth="1"/>
    <col min="13834" max="13834" width="8.7109375" customWidth="1"/>
    <col min="13835" max="13835" width="13" customWidth="1"/>
    <col min="13836" max="13836" width="19.85546875" customWidth="1"/>
    <col min="13837" max="13837" width="18.5703125" customWidth="1"/>
    <col min="14081" max="14081" width="6.7109375" customWidth="1"/>
    <col min="14082" max="14082" width="35.7109375" customWidth="1"/>
    <col min="14083" max="14083" width="6.42578125" customWidth="1"/>
    <col min="14084" max="14084" width="9.7109375" customWidth="1"/>
    <col min="14085" max="14088" width="10.7109375" customWidth="1"/>
    <col min="14089" max="14089" width="6.7109375" customWidth="1"/>
    <col min="14090" max="14090" width="8.7109375" customWidth="1"/>
    <col min="14091" max="14091" width="13" customWidth="1"/>
    <col min="14092" max="14092" width="19.85546875" customWidth="1"/>
    <col min="14093" max="14093" width="18.5703125" customWidth="1"/>
    <col min="14337" max="14337" width="6.7109375" customWidth="1"/>
    <col min="14338" max="14338" width="35.7109375" customWidth="1"/>
    <col min="14339" max="14339" width="6.42578125" customWidth="1"/>
    <col min="14340" max="14340" width="9.7109375" customWidth="1"/>
    <col min="14341" max="14344" width="10.7109375" customWidth="1"/>
    <col min="14345" max="14345" width="6.7109375" customWidth="1"/>
    <col min="14346" max="14346" width="8.7109375" customWidth="1"/>
    <col min="14347" max="14347" width="13" customWidth="1"/>
    <col min="14348" max="14348" width="19.85546875" customWidth="1"/>
    <col min="14349" max="14349" width="18.5703125" customWidth="1"/>
    <col min="14593" max="14593" width="6.7109375" customWidth="1"/>
    <col min="14594" max="14594" width="35.7109375" customWidth="1"/>
    <col min="14595" max="14595" width="6.42578125" customWidth="1"/>
    <col min="14596" max="14596" width="9.7109375" customWidth="1"/>
    <col min="14597" max="14600" width="10.7109375" customWidth="1"/>
    <col min="14601" max="14601" width="6.7109375" customWidth="1"/>
    <col min="14602" max="14602" width="8.7109375" customWidth="1"/>
    <col min="14603" max="14603" width="13" customWidth="1"/>
    <col min="14604" max="14604" width="19.85546875" customWidth="1"/>
    <col min="14605" max="14605" width="18.5703125" customWidth="1"/>
    <col min="14849" max="14849" width="6.7109375" customWidth="1"/>
    <col min="14850" max="14850" width="35.7109375" customWidth="1"/>
    <col min="14851" max="14851" width="6.42578125" customWidth="1"/>
    <col min="14852" max="14852" width="9.7109375" customWidth="1"/>
    <col min="14853" max="14856" width="10.7109375" customWidth="1"/>
    <col min="14857" max="14857" width="6.7109375" customWidth="1"/>
    <col min="14858" max="14858" width="8.7109375" customWidth="1"/>
    <col min="14859" max="14859" width="13" customWidth="1"/>
    <col min="14860" max="14860" width="19.85546875" customWidth="1"/>
    <col min="14861" max="14861" width="18.5703125" customWidth="1"/>
    <col min="15105" max="15105" width="6.7109375" customWidth="1"/>
    <col min="15106" max="15106" width="35.7109375" customWidth="1"/>
    <col min="15107" max="15107" width="6.42578125" customWidth="1"/>
    <col min="15108" max="15108" width="9.7109375" customWidth="1"/>
    <col min="15109" max="15112" width="10.7109375" customWidth="1"/>
    <col min="15113" max="15113" width="6.7109375" customWidth="1"/>
    <col min="15114" max="15114" width="8.7109375" customWidth="1"/>
    <col min="15115" max="15115" width="13" customWidth="1"/>
    <col min="15116" max="15116" width="19.85546875" customWidth="1"/>
    <col min="15117" max="15117" width="18.5703125" customWidth="1"/>
    <col min="15361" max="15361" width="6.7109375" customWidth="1"/>
    <col min="15362" max="15362" width="35.7109375" customWidth="1"/>
    <col min="15363" max="15363" width="6.42578125" customWidth="1"/>
    <col min="15364" max="15364" width="9.7109375" customWidth="1"/>
    <col min="15365" max="15368" width="10.7109375" customWidth="1"/>
    <col min="15369" max="15369" width="6.7109375" customWidth="1"/>
    <col min="15370" max="15370" width="8.7109375" customWidth="1"/>
    <col min="15371" max="15371" width="13" customWidth="1"/>
    <col min="15372" max="15372" width="19.85546875" customWidth="1"/>
    <col min="15373" max="15373" width="18.5703125" customWidth="1"/>
    <col min="15617" max="15617" width="6.7109375" customWidth="1"/>
    <col min="15618" max="15618" width="35.7109375" customWidth="1"/>
    <col min="15619" max="15619" width="6.42578125" customWidth="1"/>
    <col min="15620" max="15620" width="9.7109375" customWidth="1"/>
    <col min="15621" max="15624" width="10.7109375" customWidth="1"/>
    <col min="15625" max="15625" width="6.7109375" customWidth="1"/>
    <col min="15626" max="15626" width="8.7109375" customWidth="1"/>
    <col min="15627" max="15627" width="13" customWidth="1"/>
    <col min="15628" max="15628" width="19.85546875" customWidth="1"/>
    <col min="15629" max="15629" width="18.5703125" customWidth="1"/>
    <col min="15873" max="15873" width="6.7109375" customWidth="1"/>
    <col min="15874" max="15874" width="35.7109375" customWidth="1"/>
    <col min="15875" max="15875" width="6.42578125" customWidth="1"/>
    <col min="15876" max="15876" width="9.7109375" customWidth="1"/>
    <col min="15877" max="15880" width="10.7109375" customWidth="1"/>
    <col min="15881" max="15881" width="6.7109375" customWidth="1"/>
    <col min="15882" max="15882" width="8.7109375" customWidth="1"/>
    <col min="15883" max="15883" width="13" customWidth="1"/>
    <col min="15884" max="15884" width="19.85546875" customWidth="1"/>
    <col min="15885" max="15885" width="18.5703125" customWidth="1"/>
    <col min="16129" max="16129" width="6.7109375" customWidth="1"/>
    <col min="16130" max="16130" width="35.7109375" customWidth="1"/>
    <col min="16131" max="16131" width="6.42578125" customWidth="1"/>
    <col min="16132" max="16132" width="9.7109375" customWidth="1"/>
    <col min="16133" max="16136" width="10.7109375" customWidth="1"/>
    <col min="16137" max="16137" width="6.7109375" customWidth="1"/>
    <col min="16138" max="16138" width="8.7109375" customWidth="1"/>
    <col min="16139" max="16139" width="13" customWidth="1"/>
    <col min="16140" max="16140" width="19.85546875" customWidth="1"/>
    <col min="16141" max="16141" width="18.5703125" customWidth="1"/>
  </cols>
  <sheetData>
    <row r="5" spans="1:12" ht="20.25" customHeight="1"/>
    <row r="6" spans="1:12" ht="52.5" customHeight="1">
      <c r="A6" s="431" t="s">
        <v>387</v>
      </c>
      <c r="B6" s="432"/>
      <c r="C6" s="432"/>
      <c r="D6" s="432"/>
      <c r="E6" s="432"/>
      <c r="F6" s="432"/>
      <c r="G6" s="432"/>
      <c r="H6" s="432"/>
      <c r="I6" s="432"/>
      <c r="J6" s="432"/>
    </row>
    <row r="7" spans="1:12" ht="24.95" customHeight="1">
      <c r="A7" s="433" t="s">
        <v>376</v>
      </c>
      <c r="B7" s="434"/>
      <c r="C7" s="434"/>
      <c r="D7" s="434"/>
      <c r="E7" s="434" t="s">
        <v>0</v>
      </c>
      <c r="F7" s="434"/>
      <c r="G7" s="434"/>
      <c r="H7" s="435" t="s">
        <v>1</v>
      </c>
      <c r="I7" s="434"/>
      <c r="J7" s="436"/>
    </row>
    <row r="8" spans="1:12" ht="21" customHeight="1">
      <c r="A8" s="437" t="s">
        <v>377</v>
      </c>
      <c r="B8" s="438"/>
      <c r="C8" s="439"/>
      <c r="D8" s="435" t="s">
        <v>2</v>
      </c>
      <c r="E8" s="434"/>
      <c r="F8" s="434"/>
      <c r="G8" s="434"/>
      <c r="H8" s="440" t="s">
        <v>136</v>
      </c>
      <c r="I8" s="438"/>
      <c r="J8" s="438"/>
    </row>
    <row r="9" spans="1:12" ht="30" customHeight="1" thickBot="1">
      <c r="A9" s="441" t="s">
        <v>389</v>
      </c>
      <c r="B9" s="441"/>
      <c r="C9" s="441"/>
      <c r="D9" s="441"/>
      <c r="E9" s="441"/>
      <c r="F9" s="441"/>
      <c r="G9" s="442"/>
      <c r="H9" s="443">
        <f>F51</f>
        <v>69343.352324079999</v>
      </c>
      <c r="I9" s="444"/>
      <c r="J9" s="444"/>
      <c r="K9" s="1"/>
      <c r="L9" s="2"/>
    </row>
    <row r="10" spans="1:12" ht="42" customHeight="1" thickTop="1" thickBot="1">
      <c r="A10" s="445" t="s">
        <v>3</v>
      </c>
      <c r="B10" s="447" t="s">
        <v>4</v>
      </c>
      <c r="C10" s="447" t="s">
        <v>5</v>
      </c>
      <c r="D10" s="447" t="s">
        <v>6</v>
      </c>
      <c r="E10" s="447" t="s">
        <v>7</v>
      </c>
      <c r="F10" s="447"/>
      <c r="G10" s="447" t="s">
        <v>374</v>
      </c>
      <c r="H10" s="447"/>
      <c r="I10" s="269" t="s">
        <v>8</v>
      </c>
      <c r="J10" s="447" t="s">
        <v>9</v>
      </c>
      <c r="K10" s="204"/>
      <c r="L10" s="2"/>
    </row>
    <row r="11" spans="1:12" ht="27.95" customHeight="1" thickTop="1" thickBot="1">
      <c r="A11" s="446"/>
      <c r="B11" s="447"/>
      <c r="C11" s="447"/>
      <c r="D11" s="447"/>
      <c r="E11" s="269" t="s">
        <v>89</v>
      </c>
      <c r="F11" s="269" t="s">
        <v>10</v>
      </c>
      <c r="G11" s="269" t="s">
        <v>11</v>
      </c>
      <c r="H11" s="269" t="s">
        <v>88</v>
      </c>
      <c r="I11" s="3">
        <v>0.28999999999999998</v>
      </c>
      <c r="J11" s="447"/>
    </row>
    <row r="12" spans="1:12" ht="20.100000000000001" customHeight="1" thickTop="1" thickBot="1">
      <c r="A12" s="4" t="s">
        <v>12</v>
      </c>
      <c r="B12" s="5" t="s">
        <v>13</v>
      </c>
      <c r="C12" s="448" t="s">
        <v>14</v>
      </c>
      <c r="D12" s="449"/>
      <c r="E12" s="450"/>
      <c r="F12" s="6">
        <f>SUM(F13,F18,F20,F22,F24,F38,F41,F48)</f>
        <v>69343.352324079999</v>
      </c>
      <c r="G12" s="451"/>
      <c r="H12" s="452"/>
      <c r="I12" s="453"/>
      <c r="J12" s="7"/>
      <c r="K12" s="2"/>
    </row>
    <row r="13" spans="1:12" ht="20.100000000000001" customHeight="1" thickTop="1">
      <c r="A13" s="4" t="s">
        <v>15</v>
      </c>
      <c r="B13" s="8" t="s">
        <v>113</v>
      </c>
      <c r="C13" s="454"/>
      <c r="D13" s="455"/>
      <c r="E13" s="456"/>
      <c r="F13" s="9">
        <f>SUM(F14:F17)</f>
        <v>7071.8868635999997</v>
      </c>
      <c r="G13" s="454"/>
      <c r="H13" s="455"/>
      <c r="I13" s="456"/>
      <c r="J13" s="10">
        <f>F13/F51%</f>
        <v>10.198363111360905</v>
      </c>
    </row>
    <row r="14" spans="1:12" ht="38.25">
      <c r="A14" s="11" t="s">
        <v>16</v>
      </c>
      <c r="B14" s="172" t="s">
        <v>17</v>
      </c>
      <c r="C14" s="173" t="s">
        <v>18</v>
      </c>
      <c r="D14" s="174">
        <v>1</v>
      </c>
      <c r="E14" s="175">
        <f>H14*I14</f>
        <v>587.82720000000006</v>
      </c>
      <c r="F14" s="176">
        <f>E14*D14</f>
        <v>587.82720000000006</v>
      </c>
      <c r="G14" s="185" t="s">
        <v>92</v>
      </c>
      <c r="H14" s="171">
        <f>'CUSTO UNITÁRIO'!G15</f>
        <v>455.68</v>
      </c>
      <c r="I14" s="12">
        <v>1.29</v>
      </c>
      <c r="J14" s="13">
        <f>F16/F51%</f>
        <v>1.3338916568052894</v>
      </c>
    </row>
    <row r="15" spans="1:12" ht="54" customHeight="1">
      <c r="A15" s="11" t="s">
        <v>19</v>
      </c>
      <c r="B15" s="172" t="s">
        <v>137</v>
      </c>
      <c r="C15" s="173" t="s">
        <v>27</v>
      </c>
      <c r="D15" s="174">
        <v>120</v>
      </c>
      <c r="E15" s="175">
        <f>H15*I15</f>
        <v>44.924331270000003</v>
      </c>
      <c r="F15" s="176">
        <f>E15*D15</f>
        <v>5390.9197524000001</v>
      </c>
      <c r="G15" s="185" t="s">
        <v>138</v>
      </c>
      <c r="H15" s="177">
        <f>'CUSTO UNITÁRIO'!G29</f>
        <v>34.825063</v>
      </c>
      <c r="I15" s="12">
        <v>1.29</v>
      </c>
      <c r="J15" s="14">
        <f>F15/F51%</f>
        <v>7.7742416132482859</v>
      </c>
    </row>
    <row r="16" spans="1:12" ht="24.95" customHeight="1">
      <c r="A16" s="11" t="s">
        <v>21</v>
      </c>
      <c r="B16" s="172" t="s">
        <v>22</v>
      </c>
      <c r="C16" s="173" t="s">
        <v>20</v>
      </c>
      <c r="D16" s="174">
        <v>2</v>
      </c>
      <c r="E16" s="175">
        <f>H16*I16</f>
        <v>462.48259559999997</v>
      </c>
      <c r="F16" s="176">
        <f>E16*D16</f>
        <v>924.96519119999994</v>
      </c>
      <c r="G16" s="15" t="s">
        <v>91</v>
      </c>
      <c r="H16" s="171">
        <f>'CUSTO UNITÁRIO'!G42</f>
        <v>358.51363999999995</v>
      </c>
      <c r="I16" s="12">
        <v>1.29</v>
      </c>
      <c r="J16" s="16">
        <f>F14/F51%</f>
        <v>0.84770519494465313</v>
      </c>
    </row>
    <row r="17" spans="1:11" ht="24.95" customHeight="1">
      <c r="A17" s="11" t="s">
        <v>87</v>
      </c>
      <c r="B17" s="172" t="s">
        <v>350</v>
      </c>
      <c r="C17" s="173" t="s">
        <v>20</v>
      </c>
      <c r="D17" s="174">
        <v>120</v>
      </c>
      <c r="E17" s="175">
        <f>H17*I17</f>
        <v>1.401456</v>
      </c>
      <c r="F17" s="176">
        <f>E17*D17</f>
        <v>168.17472000000001</v>
      </c>
      <c r="G17" s="185" t="s">
        <v>351</v>
      </c>
      <c r="H17" s="171">
        <f>'CUSTO UNITÁRIO'!G46</f>
        <v>1.0864</v>
      </c>
      <c r="I17" s="12">
        <v>1.29</v>
      </c>
      <c r="J17" s="17">
        <f>F15/F51%</f>
        <v>7.7742416132482859</v>
      </c>
    </row>
    <row r="18" spans="1:11" ht="31.5" customHeight="1">
      <c r="A18" s="18" t="s">
        <v>23</v>
      </c>
      <c r="B18" s="19" t="s">
        <v>24</v>
      </c>
      <c r="C18" s="457"/>
      <c r="D18" s="458"/>
      <c r="E18" s="459"/>
      <c r="F18" s="20">
        <f>SUM(F19)</f>
        <v>4176.2563200000004</v>
      </c>
      <c r="G18" s="457"/>
      <c r="H18" s="458"/>
      <c r="I18" s="459"/>
      <c r="J18" s="21">
        <f>F18/F51%</f>
        <v>6.0225763249547484</v>
      </c>
      <c r="K18" s="2"/>
    </row>
    <row r="19" spans="1:11" ht="24.95" customHeight="1">
      <c r="A19" s="11" t="s">
        <v>25</v>
      </c>
      <c r="B19" s="172" t="s">
        <v>26</v>
      </c>
      <c r="C19" s="173" t="s">
        <v>27</v>
      </c>
      <c r="D19" s="174">
        <v>80</v>
      </c>
      <c r="E19" s="175">
        <f>H19*I19</f>
        <v>52.203203999999999</v>
      </c>
      <c r="F19" s="176">
        <f>E19*D19</f>
        <v>4176.2563200000004</v>
      </c>
      <c r="G19" s="185" t="s">
        <v>90</v>
      </c>
      <c r="H19" s="171">
        <f>'CUSTO UNITÁRIO'!G54</f>
        <v>40.467599999999997</v>
      </c>
      <c r="I19" s="12">
        <v>1.29</v>
      </c>
      <c r="J19" s="22">
        <f>F19/F51%</f>
        <v>6.0225763249547484</v>
      </c>
      <c r="K19" s="23"/>
    </row>
    <row r="20" spans="1:11" ht="20.100000000000001" customHeight="1">
      <c r="A20" s="18" t="s">
        <v>28</v>
      </c>
      <c r="B20" s="19" t="s">
        <v>112</v>
      </c>
      <c r="C20" s="457"/>
      <c r="D20" s="458"/>
      <c r="E20" s="459"/>
      <c r="F20" s="20">
        <f>SUM(F21)</f>
        <v>5918.9844000000003</v>
      </c>
      <c r="G20" s="457"/>
      <c r="H20" s="458"/>
      <c r="I20" s="459"/>
      <c r="J20" s="21">
        <f>F20/F51%</f>
        <v>8.5357632730781443</v>
      </c>
      <c r="K20" s="2"/>
    </row>
    <row r="21" spans="1:11" ht="25.5" customHeight="1">
      <c r="A21" s="11" t="s">
        <v>29</v>
      </c>
      <c r="B21" s="24" t="s">
        <v>30</v>
      </c>
      <c r="C21" s="25" t="s">
        <v>27</v>
      </c>
      <c r="D21" s="26">
        <v>70</v>
      </c>
      <c r="E21" s="175">
        <f>H21*I21</f>
        <v>84.556920000000005</v>
      </c>
      <c r="F21" s="27">
        <f>E21*D21</f>
        <v>5918.9844000000003</v>
      </c>
      <c r="G21" s="185" t="s">
        <v>375</v>
      </c>
      <c r="H21" s="247">
        <f>'CUSTO UNITÁRIO'!G60</f>
        <v>65.548000000000002</v>
      </c>
      <c r="I21" s="12">
        <v>1.29</v>
      </c>
      <c r="J21" s="22">
        <f>F21/F51%</f>
        <v>8.5357632730781443</v>
      </c>
    </row>
    <row r="22" spans="1:11" ht="20.100000000000001" customHeight="1">
      <c r="A22" s="28" t="s">
        <v>31</v>
      </c>
      <c r="B22" s="270" t="s">
        <v>111</v>
      </c>
      <c r="C22" s="460"/>
      <c r="D22" s="461"/>
      <c r="E22" s="462"/>
      <c r="F22" s="29">
        <f>SUM(F23)</f>
        <v>3132.1922399999999</v>
      </c>
      <c r="G22" s="463"/>
      <c r="H22" s="461"/>
      <c r="I22" s="462"/>
      <c r="J22" s="30">
        <f>F22/F51%</f>
        <v>4.5169322437160604</v>
      </c>
    </row>
    <row r="23" spans="1:11" ht="24.95" customHeight="1">
      <c r="A23" s="31" t="s">
        <v>32</v>
      </c>
      <c r="B23" s="32" t="s">
        <v>108</v>
      </c>
      <c r="C23" s="33" t="s">
        <v>27</v>
      </c>
      <c r="D23" s="33">
        <v>60</v>
      </c>
      <c r="E23" s="34">
        <f>H23*I23</f>
        <v>52.203203999999999</v>
      </c>
      <c r="F23" s="34">
        <f>E23*D23</f>
        <v>3132.1922399999999</v>
      </c>
      <c r="G23" s="185" t="s">
        <v>375</v>
      </c>
      <c r="H23" s="35">
        <f>'CUSTO UNITÁRIO'!G68</f>
        <v>40.467599999999997</v>
      </c>
      <c r="I23" s="36">
        <v>1.29</v>
      </c>
      <c r="J23" s="37">
        <f>F23/F51%</f>
        <v>4.5169322437160604</v>
      </c>
    </row>
    <row r="24" spans="1:11" ht="29.25" customHeight="1">
      <c r="A24" s="28" t="s">
        <v>33</v>
      </c>
      <c r="B24" s="270" t="s">
        <v>34</v>
      </c>
      <c r="C24" s="460"/>
      <c r="D24" s="461"/>
      <c r="E24" s="462"/>
      <c r="F24" s="29">
        <f>SUM(F25:F37)</f>
        <v>42088.971732299993</v>
      </c>
      <c r="G24" s="463"/>
      <c r="H24" s="461"/>
      <c r="I24" s="462"/>
      <c r="J24" s="30">
        <f>F24/F51%</f>
        <v>60.696476766215241</v>
      </c>
    </row>
    <row r="25" spans="1:11" ht="24.95" customHeight="1">
      <c r="A25" s="38" t="s">
        <v>35</v>
      </c>
      <c r="B25" s="39" t="s">
        <v>130</v>
      </c>
      <c r="C25" s="40" t="s">
        <v>27</v>
      </c>
      <c r="D25" s="40">
        <v>48</v>
      </c>
      <c r="E25" s="41">
        <f>H25*I25</f>
        <v>502.24</v>
      </c>
      <c r="F25" s="41">
        <f>E25*D25</f>
        <v>24107.52</v>
      </c>
      <c r="G25" s="15" t="s">
        <v>94</v>
      </c>
      <c r="H25" s="182">
        <f>SUM('COTAÇÃO DE CUSTO DAS LOJAS'!J10:J11)</f>
        <v>389.33333333333331</v>
      </c>
      <c r="I25" s="42">
        <v>1.29</v>
      </c>
      <c r="J25" s="43">
        <f>F25/F51%</f>
        <v>34.765437770202062</v>
      </c>
    </row>
    <row r="26" spans="1:11" ht="24.95" customHeight="1">
      <c r="A26" s="44" t="s">
        <v>36</v>
      </c>
      <c r="B26" s="45" t="s">
        <v>67</v>
      </c>
      <c r="C26" s="46" t="s">
        <v>18</v>
      </c>
      <c r="D26" s="46">
        <v>1</v>
      </c>
      <c r="E26" s="41">
        <f t="shared" ref="E26:E37" si="0">H26*I26</f>
        <v>8299</v>
      </c>
      <c r="F26" s="41">
        <f t="shared" ref="F26:F37" si="1">E26*D26</f>
        <v>8299</v>
      </c>
      <c r="G26" s="15" t="s">
        <v>94</v>
      </c>
      <c r="H26" s="47">
        <f>'COTAÇÃO DE CUSTO DAS LOJAS'!J20</f>
        <v>6433.333333333333</v>
      </c>
      <c r="I26" s="42">
        <v>1.29</v>
      </c>
      <c r="J26" s="43">
        <f>F26/F51%</f>
        <v>11.967982109105662</v>
      </c>
    </row>
    <row r="27" spans="1:11" ht="24.95" customHeight="1">
      <c r="A27" s="44" t="s">
        <v>37</v>
      </c>
      <c r="B27" s="45" t="s">
        <v>131</v>
      </c>
      <c r="C27" s="46" t="s">
        <v>27</v>
      </c>
      <c r="D27" s="46">
        <v>72</v>
      </c>
      <c r="E27" s="41">
        <f t="shared" si="0"/>
        <v>117.39</v>
      </c>
      <c r="F27" s="41">
        <f t="shared" si="1"/>
        <v>8452.08</v>
      </c>
      <c r="G27" s="15" t="s">
        <v>94</v>
      </c>
      <c r="H27" s="47">
        <f>'COTAÇÃO DE CUSTO DAS LOJAS'!J12</f>
        <v>91</v>
      </c>
      <c r="I27" s="42">
        <v>1.29</v>
      </c>
      <c r="J27" s="43">
        <f>F27/F51%</f>
        <v>12.188738670289165</v>
      </c>
    </row>
    <row r="28" spans="1:11" ht="24.95" customHeight="1">
      <c r="A28" s="44" t="s">
        <v>38</v>
      </c>
      <c r="B28" s="45" t="s">
        <v>71</v>
      </c>
      <c r="C28" s="46" t="s">
        <v>18</v>
      </c>
      <c r="D28" s="46">
        <v>90</v>
      </c>
      <c r="E28" s="41">
        <f t="shared" si="0"/>
        <v>4.9450000000000003</v>
      </c>
      <c r="F28" s="41">
        <f t="shared" si="1"/>
        <v>445.05</v>
      </c>
      <c r="G28" s="15" t="s">
        <v>94</v>
      </c>
      <c r="H28" s="47">
        <f>'COTAÇÃO DE CUSTO DAS LOJAS'!J14</f>
        <v>3.8333333333333335</v>
      </c>
      <c r="I28" s="42">
        <v>1.29</v>
      </c>
      <c r="J28" s="43">
        <f>F28/F51%</f>
        <v>0.64180629445203941</v>
      </c>
    </row>
    <row r="29" spans="1:11" ht="24.95" customHeight="1">
      <c r="A29" s="44" t="s">
        <v>39</v>
      </c>
      <c r="B29" s="45" t="s">
        <v>72</v>
      </c>
      <c r="C29" s="46" t="s">
        <v>18</v>
      </c>
      <c r="D29" s="46">
        <v>1</v>
      </c>
      <c r="E29" s="41">
        <f t="shared" si="0"/>
        <v>49.45</v>
      </c>
      <c r="F29" s="41">
        <f t="shared" si="1"/>
        <v>49.45</v>
      </c>
      <c r="G29" s="15" t="s">
        <v>94</v>
      </c>
      <c r="H29" s="47">
        <f>'COTAÇÃO DE CUSTO DAS LOJAS'!J18</f>
        <v>38.333333333333336</v>
      </c>
      <c r="I29" s="42">
        <v>1.29</v>
      </c>
      <c r="J29" s="43">
        <f>F29/F51%</f>
        <v>7.1311810494671043E-2</v>
      </c>
    </row>
    <row r="30" spans="1:11" ht="24.95" customHeight="1">
      <c r="A30" s="44" t="s">
        <v>40</v>
      </c>
      <c r="B30" s="45" t="s">
        <v>73</v>
      </c>
      <c r="C30" s="46" t="s">
        <v>18</v>
      </c>
      <c r="D30" s="46">
        <v>4</v>
      </c>
      <c r="E30" s="41">
        <f t="shared" si="0"/>
        <v>10.750000000000002</v>
      </c>
      <c r="F30" s="41">
        <f t="shared" si="1"/>
        <v>43.000000000000007</v>
      </c>
      <c r="G30" s="15" t="s">
        <v>94</v>
      </c>
      <c r="H30" s="47">
        <f>'COTAÇÃO DE CUSTO DAS LOJAS'!J16</f>
        <v>8.3333333333333339</v>
      </c>
      <c r="I30" s="42">
        <v>1.29</v>
      </c>
      <c r="J30" s="43">
        <f>F30/F51%</f>
        <v>6.2010269995366137E-2</v>
      </c>
    </row>
    <row r="31" spans="1:11" ht="24.95" customHeight="1" thickBot="1">
      <c r="A31" s="54" t="s">
        <v>41</v>
      </c>
      <c r="B31" s="186" t="s">
        <v>132</v>
      </c>
      <c r="C31" s="131" t="s">
        <v>18</v>
      </c>
      <c r="D31" s="131">
        <v>12</v>
      </c>
      <c r="E31" s="189">
        <f t="shared" si="0"/>
        <v>8.3862899999999989</v>
      </c>
      <c r="F31" s="189">
        <f t="shared" si="1"/>
        <v>100.63547999999999</v>
      </c>
      <c r="G31" s="190" t="s">
        <v>74</v>
      </c>
      <c r="H31" s="191">
        <f>'CUSTO UNITÁRIO'!G75</f>
        <v>6.5009999999999994</v>
      </c>
      <c r="I31" s="55">
        <v>1.29</v>
      </c>
      <c r="J31" s="132">
        <f>F31/F51%</f>
        <v>0.14512635548635505</v>
      </c>
    </row>
    <row r="32" spans="1:11" ht="64.5" thickTop="1">
      <c r="A32" s="266" t="s">
        <v>42</v>
      </c>
      <c r="B32" s="141" t="s">
        <v>363</v>
      </c>
      <c r="C32" s="142" t="s">
        <v>18</v>
      </c>
      <c r="D32" s="142">
        <v>1</v>
      </c>
      <c r="E32" s="129">
        <f t="shared" si="0"/>
        <v>70.908836100000002</v>
      </c>
      <c r="F32" s="129">
        <f t="shared" si="1"/>
        <v>70.908836100000002</v>
      </c>
      <c r="G32" s="15" t="s">
        <v>75</v>
      </c>
      <c r="H32" s="180">
        <f>'CUSTO UNITÁRIO'!G83</f>
        <v>54.968090000000004</v>
      </c>
      <c r="I32" s="12">
        <v>1.29</v>
      </c>
      <c r="J32" s="130">
        <f>F32/F51%</f>
        <v>0.10225758306088754</v>
      </c>
    </row>
    <row r="33" spans="1:12" ht="24.95" customHeight="1">
      <c r="A33" s="267" t="s">
        <v>43</v>
      </c>
      <c r="B33" s="126" t="s">
        <v>133</v>
      </c>
      <c r="C33" s="127" t="s">
        <v>18</v>
      </c>
      <c r="D33" s="127">
        <v>1</v>
      </c>
      <c r="E33" s="129">
        <f t="shared" si="0"/>
        <v>78.114660000000001</v>
      </c>
      <c r="F33" s="129">
        <f t="shared" si="1"/>
        <v>78.114660000000001</v>
      </c>
      <c r="G33" s="15" t="s">
        <v>76</v>
      </c>
      <c r="H33" s="184">
        <f>'CUSTO UNITÁRIO'!G90</f>
        <v>60.554000000000002</v>
      </c>
      <c r="I33" s="12">
        <v>1.29</v>
      </c>
      <c r="J33" s="130">
        <f>F33/F51%</f>
        <v>0.11264909667898201</v>
      </c>
    </row>
    <row r="34" spans="1:12" ht="65.25" customHeight="1">
      <c r="A34" s="268" t="s">
        <v>44</v>
      </c>
      <c r="B34" s="45" t="s">
        <v>364</v>
      </c>
      <c r="C34" s="46" t="s">
        <v>18</v>
      </c>
      <c r="D34" s="46">
        <v>2</v>
      </c>
      <c r="E34" s="41">
        <f t="shared" si="0"/>
        <v>38.478236100000004</v>
      </c>
      <c r="F34" s="41">
        <f>E34*D34</f>
        <v>76.956472200000007</v>
      </c>
      <c r="G34" s="46" t="s">
        <v>77</v>
      </c>
      <c r="H34" s="178">
        <f>'CUSTO UNITÁRIO'!G98</f>
        <v>29.82809</v>
      </c>
      <c r="I34" s="42">
        <v>1.29</v>
      </c>
      <c r="J34" s="43">
        <f>F34/F51%</f>
        <v>0.11097887486076484</v>
      </c>
    </row>
    <row r="35" spans="1:12" ht="39" customHeight="1">
      <c r="A35" s="268" t="s">
        <v>45</v>
      </c>
      <c r="B35" s="45" t="s">
        <v>78</v>
      </c>
      <c r="C35" s="46" t="s">
        <v>18</v>
      </c>
      <c r="D35" s="46">
        <v>1</v>
      </c>
      <c r="E35" s="41">
        <f t="shared" si="0"/>
        <v>161.91409200000001</v>
      </c>
      <c r="F35" s="41">
        <f t="shared" si="1"/>
        <v>161.91409200000001</v>
      </c>
      <c r="G35" s="46" t="s">
        <v>354</v>
      </c>
      <c r="H35" s="178">
        <f>'CUSTO UNITÁRIO'!G105</f>
        <v>125.51480000000001</v>
      </c>
      <c r="I35" s="42">
        <v>1.29</v>
      </c>
      <c r="J35" s="43">
        <f>F35/F51%</f>
        <v>0.23349619909243141</v>
      </c>
    </row>
    <row r="36" spans="1:12" ht="81" customHeight="1">
      <c r="A36" s="268" t="s">
        <v>46</v>
      </c>
      <c r="B36" s="39" t="s">
        <v>79</v>
      </c>
      <c r="C36" s="40" t="s">
        <v>18</v>
      </c>
      <c r="D36" s="40">
        <v>1</v>
      </c>
      <c r="E36" s="41">
        <f t="shared" si="0"/>
        <v>109.63039200000001</v>
      </c>
      <c r="F36" s="41">
        <f t="shared" si="1"/>
        <v>109.63039200000001</v>
      </c>
      <c r="G36" s="40" t="s">
        <v>80</v>
      </c>
      <c r="H36" s="182">
        <f>'CUSTO UNITÁRIO'!G112</f>
        <v>84.984800000000007</v>
      </c>
      <c r="I36" s="42">
        <v>1.29</v>
      </c>
      <c r="J36" s="43">
        <f>F36/F51%</f>
        <v>0.15809791180506574</v>
      </c>
    </row>
    <row r="37" spans="1:12" ht="51">
      <c r="A37" s="268" t="s">
        <v>47</v>
      </c>
      <c r="B37" s="63" t="s">
        <v>114</v>
      </c>
      <c r="C37" s="128" t="s">
        <v>18</v>
      </c>
      <c r="D37" s="128">
        <v>1</v>
      </c>
      <c r="E37" s="41">
        <f t="shared" si="0"/>
        <v>94.711800000000011</v>
      </c>
      <c r="F37" s="41">
        <f t="shared" si="1"/>
        <v>94.711800000000011</v>
      </c>
      <c r="G37" s="40" t="s">
        <v>115</v>
      </c>
      <c r="H37" s="179">
        <f>'CUSTO UNITÁRIO'!G119</f>
        <v>73.42</v>
      </c>
      <c r="I37" s="42">
        <v>1.29</v>
      </c>
      <c r="J37" s="43">
        <f>F37/F51%</f>
        <v>0.13658382069179345</v>
      </c>
    </row>
    <row r="38" spans="1:12" ht="24" customHeight="1">
      <c r="A38" s="28" t="s">
        <v>48</v>
      </c>
      <c r="B38" s="270" t="s">
        <v>110</v>
      </c>
      <c r="C38" s="464"/>
      <c r="D38" s="464"/>
      <c r="E38" s="464"/>
      <c r="F38" s="29">
        <f>SUM(F39:F40)</f>
        <v>3559.1633200000006</v>
      </c>
      <c r="G38" s="465"/>
      <c r="H38" s="464"/>
      <c r="I38" s="464"/>
      <c r="J38" s="48">
        <f>F38/F51%</f>
        <v>5.1326669402512497</v>
      </c>
    </row>
    <row r="39" spans="1:12" ht="24.95" customHeight="1">
      <c r="A39" s="38" t="s">
        <v>49</v>
      </c>
      <c r="B39" s="39" t="s">
        <v>134</v>
      </c>
      <c r="C39" s="40" t="s">
        <v>18</v>
      </c>
      <c r="D39" s="40">
        <v>4</v>
      </c>
      <c r="E39" s="41">
        <f>H39*I39</f>
        <v>780.88000000000011</v>
      </c>
      <c r="F39" s="41">
        <f>E39*D39</f>
        <v>3123.5200000000004</v>
      </c>
      <c r="G39" s="185" t="s">
        <v>94</v>
      </c>
      <c r="H39" s="182">
        <f>'COTAÇÃO DE CUSTO DAS LOJAS'!J22</f>
        <v>605.33333333333337</v>
      </c>
      <c r="I39" s="42">
        <v>1.29</v>
      </c>
      <c r="J39" s="43">
        <f>F39/F51%</f>
        <v>4.5044260124633961</v>
      </c>
    </row>
    <row r="40" spans="1:12" ht="24.95" customHeight="1">
      <c r="A40" s="143" t="s">
        <v>50</v>
      </c>
      <c r="B40" s="154" t="s">
        <v>135</v>
      </c>
      <c r="C40" s="128" t="s">
        <v>51</v>
      </c>
      <c r="D40" s="128">
        <v>4</v>
      </c>
      <c r="E40" s="144">
        <f>H40*I40</f>
        <v>108.91083000000002</v>
      </c>
      <c r="F40" s="144">
        <f>E40*D40</f>
        <v>435.64332000000007</v>
      </c>
      <c r="G40" s="128" t="s">
        <v>86</v>
      </c>
      <c r="H40" s="181">
        <f>'CUSTO UNITÁRIO'!G124</f>
        <v>84.427000000000007</v>
      </c>
      <c r="I40" s="145">
        <v>1.29</v>
      </c>
      <c r="J40" s="146">
        <f>F40/F51%</f>
        <v>0.62824092778785323</v>
      </c>
    </row>
    <row r="41" spans="1:12" ht="30.75" customHeight="1">
      <c r="A41" s="28" t="s">
        <v>52</v>
      </c>
      <c r="B41" s="270" t="s">
        <v>109</v>
      </c>
      <c r="C41" s="466"/>
      <c r="D41" s="467"/>
      <c r="E41" s="467"/>
      <c r="F41" s="29">
        <f>SUM(F42:F47)</f>
        <v>2841.2800081800001</v>
      </c>
      <c r="G41" s="465"/>
      <c r="H41" s="464"/>
      <c r="I41" s="464"/>
      <c r="J41" s="48">
        <f>F41/F51%</f>
        <v>4.097407917201811</v>
      </c>
      <c r="K41" s="2"/>
    </row>
    <row r="42" spans="1:12" ht="52.5" customHeight="1">
      <c r="A42" s="31" t="s">
        <v>53</v>
      </c>
      <c r="B42" s="50" t="s">
        <v>65</v>
      </c>
      <c r="C42" s="33" t="s">
        <v>54</v>
      </c>
      <c r="D42" s="51">
        <v>1</v>
      </c>
      <c r="E42" s="41">
        <f t="shared" ref="E42:E47" si="2">H42*I42</f>
        <v>1498.9671000000001</v>
      </c>
      <c r="F42" s="41">
        <f t="shared" ref="F42:F47" si="3">E42*D42</f>
        <v>1498.9671000000001</v>
      </c>
      <c r="G42" s="185" t="s">
        <v>93</v>
      </c>
      <c r="H42" s="183">
        <f>'CUSTO UNITÁRIO'!G129</f>
        <v>1161.99</v>
      </c>
      <c r="I42" s="49">
        <v>1.29</v>
      </c>
      <c r="J42" s="43">
        <f>F42/F51%</f>
        <v>2.1616594089574646</v>
      </c>
    </row>
    <row r="43" spans="1:12" ht="24.95" customHeight="1">
      <c r="A43" s="38" t="s">
        <v>55</v>
      </c>
      <c r="B43" s="52" t="s">
        <v>66</v>
      </c>
      <c r="C43" s="40" t="s">
        <v>27</v>
      </c>
      <c r="D43" s="53">
        <v>90</v>
      </c>
      <c r="E43" s="41">
        <f t="shared" si="2"/>
        <v>10.971192</v>
      </c>
      <c r="F43" s="41">
        <f t="shared" si="3"/>
        <v>987.40728000000001</v>
      </c>
      <c r="G43" s="40" t="s">
        <v>68</v>
      </c>
      <c r="H43" s="183">
        <f>'CUSTO UNITÁRIO'!G136</f>
        <v>8.5047999999999995</v>
      </c>
      <c r="I43" s="49">
        <v>1.29</v>
      </c>
      <c r="J43" s="43">
        <f>F43/F51%</f>
        <v>1.4239393494927925</v>
      </c>
    </row>
    <row r="44" spans="1:12" ht="51">
      <c r="A44" s="38" t="s">
        <v>56</v>
      </c>
      <c r="B44" s="45" t="s">
        <v>81</v>
      </c>
      <c r="C44" s="46" t="s">
        <v>27</v>
      </c>
      <c r="D44" s="46">
        <v>2</v>
      </c>
      <c r="E44" s="41">
        <f t="shared" si="2"/>
        <v>52.740785699999996</v>
      </c>
      <c r="F44" s="41">
        <f t="shared" si="3"/>
        <v>105.48157139999999</v>
      </c>
      <c r="G44" s="46" t="s">
        <v>82</v>
      </c>
      <c r="H44" s="183">
        <f>'CUSTO UNITÁRIO'!G143</f>
        <v>40.884329999999999</v>
      </c>
      <c r="I44" s="42">
        <v>1.29</v>
      </c>
      <c r="J44" s="43">
        <f>F44/F51%</f>
        <v>0.15211490051277882</v>
      </c>
    </row>
    <row r="45" spans="1:12" ht="30.75" customHeight="1" thickBot="1">
      <c r="A45" s="54" t="s">
        <v>57</v>
      </c>
      <c r="B45" s="186" t="s">
        <v>83</v>
      </c>
      <c r="C45" s="131" t="s">
        <v>18</v>
      </c>
      <c r="D45" s="131">
        <v>1</v>
      </c>
      <c r="E45" s="189">
        <f t="shared" si="2"/>
        <v>69.853499999999997</v>
      </c>
      <c r="F45" s="189">
        <f t="shared" si="3"/>
        <v>69.853499999999997</v>
      </c>
      <c r="G45" s="190" t="s">
        <v>84</v>
      </c>
      <c r="H45" s="191">
        <f>'CUSTO UNITÁRIO'!G150</f>
        <v>54.15</v>
      </c>
      <c r="I45" s="55">
        <v>1.29</v>
      </c>
      <c r="J45" s="132">
        <f>F45/F51%</f>
        <v>0.10073568360747226</v>
      </c>
    </row>
    <row r="46" spans="1:12" ht="39" thickTop="1">
      <c r="A46" s="140" t="s">
        <v>58</v>
      </c>
      <c r="B46" s="147" t="s">
        <v>63</v>
      </c>
      <c r="C46" s="142" t="s">
        <v>27</v>
      </c>
      <c r="D46" s="148">
        <v>6</v>
      </c>
      <c r="E46" s="129">
        <f t="shared" si="2"/>
        <v>12.1571148</v>
      </c>
      <c r="F46" s="129">
        <f t="shared" si="3"/>
        <v>72.942688799999999</v>
      </c>
      <c r="G46" s="15" t="s">
        <v>64</v>
      </c>
      <c r="H46" s="184">
        <f>'CUSTO UNITÁRIO'!G156</f>
        <v>9.4241200000000003</v>
      </c>
      <c r="I46" s="149">
        <v>1.29</v>
      </c>
      <c r="J46" s="130">
        <f>F46/F51%</f>
        <v>0.10519060062037136</v>
      </c>
    </row>
    <row r="47" spans="1:12" ht="33" customHeight="1">
      <c r="A47" s="44" t="s">
        <v>59</v>
      </c>
      <c r="B47" s="252" t="s">
        <v>139</v>
      </c>
      <c r="C47" s="253" t="s">
        <v>54</v>
      </c>
      <c r="D47" s="254">
        <v>2</v>
      </c>
      <c r="E47" s="255">
        <f t="shared" si="2"/>
        <v>53.313933990000002</v>
      </c>
      <c r="F47" s="255">
        <f t="shared" si="3"/>
        <v>106.62786798</v>
      </c>
      <c r="G47" s="256" t="s">
        <v>140</v>
      </c>
      <c r="H47" s="183">
        <f>'CUSTO UNITÁRIO'!G162</f>
        <v>41.328631000000001</v>
      </c>
      <c r="I47" s="257">
        <v>1.29</v>
      </c>
      <c r="J47" s="258">
        <f>F47/F51%</f>
        <v>0.15376797401093151</v>
      </c>
      <c r="L47" s="2"/>
    </row>
    <row r="48" spans="1:12" ht="20.100000000000001" customHeight="1">
      <c r="A48" s="259" t="s">
        <v>306</v>
      </c>
      <c r="B48" s="260" t="s">
        <v>60</v>
      </c>
      <c r="C48" s="474"/>
      <c r="D48" s="475"/>
      <c r="E48" s="476"/>
      <c r="F48" s="261">
        <f>SUM(F49:F49)</f>
        <v>554.6174400000001</v>
      </c>
      <c r="G48" s="474"/>
      <c r="H48" s="475"/>
      <c r="I48" s="476"/>
      <c r="J48" s="262">
        <f>F48/F51%</f>
        <v>0.79981342322183202</v>
      </c>
      <c r="K48" s="2"/>
      <c r="L48" s="2"/>
    </row>
    <row r="49" spans="1:13" ht="24.95" customHeight="1" thickBot="1">
      <c r="A49" s="54" t="s">
        <v>305</v>
      </c>
      <c r="B49" s="186" t="s">
        <v>141</v>
      </c>
      <c r="C49" s="187" t="s">
        <v>20</v>
      </c>
      <c r="D49" s="188">
        <v>78</v>
      </c>
      <c r="E49" s="191">
        <f>H49*I49</f>
        <v>7.1104800000000008</v>
      </c>
      <c r="F49" s="189">
        <f>E49*D49</f>
        <v>554.6174400000001</v>
      </c>
      <c r="G49" s="190" t="s">
        <v>142</v>
      </c>
      <c r="H49" s="191">
        <f>'CUSTO UNITÁRIO'!G167</f>
        <v>5.5120000000000005</v>
      </c>
      <c r="I49" s="55">
        <v>1.29</v>
      </c>
      <c r="J49" s="56">
        <f>F49/F51%</f>
        <v>0.79981342322183202</v>
      </c>
    </row>
    <row r="50" spans="1:13" ht="16.5" thickTop="1" thickBot="1">
      <c r="A50" s="468"/>
      <c r="B50" s="468"/>
      <c r="C50" s="468"/>
      <c r="D50" s="468"/>
      <c r="E50" s="468"/>
      <c r="F50" s="468"/>
      <c r="G50" s="468"/>
      <c r="H50" s="468"/>
      <c r="I50" s="468"/>
      <c r="J50" s="468"/>
      <c r="K50" s="2"/>
    </row>
    <row r="51" spans="1:13" ht="24.95" customHeight="1" thickTop="1" thickBot="1">
      <c r="A51" s="469" t="s">
        <v>61</v>
      </c>
      <c r="B51" s="470"/>
      <c r="C51" s="57" t="s">
        <v>62</v>
      </c>
      <c r="D51" s="139">
        <v>78</v>
      </c>
      <c r="E51" s="58">
        <f>F51/D51</f>
        <v>889.01733748820516</v>
      </c>
      <c r="F51" s="58">
        <f>SUM(F13,F18,F20,F22,F24,F38,F41,F48)</f>
        <v>69343.352324079999</v>
      </c>
      <c r="G51" s="471"/>
      <c r="H51" s="472"/>
      <c r="I51" s="473"/>
      <c r="J51" s="59">
        <f>F51/F51%</f>
        <v>100</v>
      </c>
      <c r="K51" s="248"/>
      <c r="L51" s="2"/>
      <c r="M51" s="2"/>
    </row>
    <row r="52" spans="1:13" ht="13.5" customHeight="1" thickTop="1">
      <c r="A52" s="376"/>
      <c r="B52" s="376"/>
      <c r="C52" s="376"/>
      <c r="D52" s="376"/>
      <c r="E52" s="376"/>
      <c r="F52" s="376"/>
      <c r="G52" s="376"/>
      <c r="H52" s="376"/>
      <c r="I52" s="376"/>
      <c r="J52" s="376"/>
    </row>
    <row r="53" spans="1:13">
      <c r="A53" s="376"/>
      <c r="B53" s="376"/>
      <c r="C53" s="376"/>
      <c r="D53" s="376"/>
      <c r="E53" s="376"/>
      <c r="F53" s="376"/>
      <c r="G53" s="376"/>
      <c r="H53" s="376"/>
      <c r="I53" s="376"/>
      <c r="J53" s="376"/>
    </row>
    <row r="54" spans="1:13">
      <c r="A54" s="376"/>
      <c r="B54" s="376"/>
      <c r="C54" s="376"/>
      <c r="D54" s="376"/>
      <c r="E54" s="376"/>
      <c r="F54" s="376"/>
      <c r="G54" s="376"/>
      <c r="H54" s="376"/>
      <c r="I54" s="376"/>
      <c r="J54" s="376"/>
    </row>
    <row r="55" spans="1:13">
      <c r="A55" s="376"/>
      <c r="B55" s="376"/>
      <c r="C55" s="376"/>
      <c r="D55" s="376"/>
      <c r="E55" s="376"/>
      <c r="F55" s="376"/>
      <c r="G55" s="376"/>
      <c r="H55" s="376"/>
      <c r="I55" s="376"/>
      <c r="J55" s="376"/>
    </row>
    <row r="56" spans="1:13">
      <c r="A56" s="376"/>
      <c r="B56" s="376"/>
      <c r="C56" s="376"/>
      <c r="D56" s="376"/>
      <c r="E56" s="376"/>
      <c r="F56" s="376"/>
      <c r="G56" s="376"/>
      <c r="H56" s="376"/>
      <c r="I56" s="376"/>
      <c r="J56" s="376"/>
      <c r="L56" s="2"/>
    </row>
    <row r="57" spans="1:13">
      <c r="A57" s="376"/>
      <c r="B57" s="376"/>
      <c r="C57" s="376"/>
      <c r="D57" s="376"/>
      <c r="E57" s="376"/>
      <c r="F57" s="376"/>
      <c r="G57" s="376"/>
      <c r="H57" s="376"/>
      <c r="I57" s="376"/>
      <c r="J57" s="376"/>
    </row>
    <row r="58" spans="1:13">
      <c r="A58" s="376"/>
      <c r="B58" s="376"/>
      <c r="C58" s="376"/>
      <c r="D58" s="376"/>
      <c r="E58" s="376"/>
      <c r="F58" s="376"/>
      <c r="G58" s="376"/>
      <c r="H58" s="376"/>
      <c r="I58" s="376"/>
      <c r="J58" s="376"/>
    </row>
    <row r="59" spans="1:13">
      <c r="A59" s="376"/>
      <c r="B59" s="376"/>
      <c r="C59" s="376"/>
      <c r="D59" s="376"/>
      <c r="E59" s="376"/>
      <c r="F59" s="376"/>
      <c r="G59" s="376"/>
      <c r="H59" s="376"/>
      <c r="I59" s="376"/>
      <c r="J59" s="376"/>
    </row>
    <row r="60" spans="1:13">
      <c r="A60" s="376"/>
      <c r="B60" s="376"/>
      <c r="C60" s="376"/>
      <c r="D60" s="376"/>
      <c r="E60" s="376"/>
      <c r="F60" s="376"/>
      <c r="G60" s="376"/>
      <c r="H60" s="376"/>
      <c r="I60" s="376"/>
      <c r="J60" s="376"/>
    </row>
    <row r="61" spans="1:13">
      <c r="A61" s="376"/>
      <c r="B61" s="376"/>
      <c r="C61" s="376"/>
      <c r="D61" s="376"/>
      <c r="E61" s="376"/>
      <c r="F61" s="376"/>
      <c r="G61" s="376"/>
      <c r="H61" s="376"/>
      <c r="I61" s="376"/>
      <c r="J61" s="376"/>
    </row>
    <row r="62" spans="1:13">
      <c r="A62" s="376"/>
      <c r="B62" s="376"/>
      <c r="C62" s="376"/>
      <c r="D62" s="376"/>
      <c r="E62" s="376"/>
      <c r="F62" s="376"/>
      <c r="G62" s="376"/>
      <c r="H62" s="376"/>
      <c r="I62" s="376"/>
      <c r="J62" s="376"/>
    </row>
    <row r="65" spans="7:7">
      <c r="G65" s="60"/>
    </row>
    <row r="66" spans="7:7">
      <c r="G66" s="61"/>
    </row>
    <row r="67" spans="7:7">
      <c r="G67" s="2"/>
    </row>
    <row r="68" spans="7:7">
      <c r="G68" s="2"/>
    </row>
    <row r="69" spans="7:7">
      <c r="G69" s="2"/>
    </row>
  </sheetData>
  <mergeCells count="38">
    <mergeCell ref="A51:B51"/>
    <mergeCell ref="G51:I51"/>
    <mergeCell ref="A52:J62"/>
    <mergeCell ref="C48:E48"/>
    <mergeCell ref="G48:I48"/>
    <mergeCell ref="C38:E38"/>
    <mergeCell ref="G38:I38"/>
    <mergeCell ref="C41:E41"/>
    <mergeCell ref="G41:I41"/>
    <mergeCell ref="A50:J50"/>
    <mergeCell ref="C20:E20"/>
    <mergeCell ref="G20:I20"/>
    <mergeCell ref="C22:E22"/>
    <mergeCell ref="G22:I22"/>
    <mergeCell ref="C24:E24"/>
    <mergeCell ref="G24:I24"/>
    <mergeCell ref="C12:E12"/>
    <mergeCell ref="G12:I12"/>
    <mergeCell ref="C13:E13"/>
    <mergeCell ref="G13:I13"/>
    <mergeCell ref="C18:E18"/>
    <mergeCell ref="G18:I18"/>
    <mergeCell ref="A9:G9"/>
    <mergeCell ref="H9:J9"/>
    <mergeCell ref="A10:A11"/>
    <mergeCell ref="B10:B11"/>
    <mergeCell ref="C10:C11"/>
    <mergeCell ref="D10:D11"/>
    <mergeCell ref="E10:F10"/>
    <mergeCell ref="G10:H10"/>
    <mergeCell ref="J10:J11"/>
    <mergeCell ref="A6:J6"/>
    <mergeCell ref="A7:D7"/>
    <mergeCell ref="E7:G7"/>
    <mergeCell ref="H7:J7"/>
    <mergeCell ref="A8:C8"/>
    <mergeCell ref="D8:G8"/>
    <mergeCell ref="H8:J8"/>
  </mergeCells>
  <conditionalFormatting sqref="D22:D23 D25:D28 D48:D49 D39:D40 D30:D37">
    <cfRule type="cellIs" dxfId="7" priority="30" stopIfTrue="1" operator="equal">
      <formula>0</formula>
    </cfRule>
  </conditionalFormatting>
  <conditionalFormatting sqref="D24">
    <cfRule type="cellIs" dxfId="6" priority="28" stopIfTrue="1" operator="equal">
      <formula>0</formula>
    </cfRule>
  </conditionalFormatting>
  <conditionalFormatting sqref="D38">
    <cfRule type="cellIs" dxfId="5" priority="27" stopIfTrue="1" operator="equal">
      <formula>0</formula>
    </cfRule>
  </conditionalFormatting>
  <conditionalFormatting sqref="D41">
    <cfRule type="cellIs" dxfId="4" priority="26" stopIfTrue="1" operator="equal">
      <formula>0</formula>
    </cfRule>
  </conditionalFormatting>
  <conditionalFormatting sqref="D42:D43 D46:D47">
    <cfRule type="cellIs" dxfId="3" priority="24" stopIfTrue="1" operator="equal">
      <formula>0</formula>
    </cfRule>
  </conditionalFormatting>
  <conditionalFormatting sqref="D29">
    <cfRule type="cellIs" dxfId="2" priority="4" stopIfTrue="1" operator="equal">
      <formula>0</formula>
    </cfRule>
  </conditionalFormatting>
  <conditionalFormatting sqref="D44">
    <cfRule type="cellIs" dxfId="1" priority="3" stopIfTrue="1" operator="equal">
      <formula>0</formula>
    </cfRule>
  </conditionalFormatting>
  <conditionalFormatting sqref="D45">
    <cfRule type="cellIs" dxfId="0" priority="2" stopIfTrue="1" operator="equal">
      <formula>0</formula>
    </cfRule>
  </conditionalFormatting>
  <pageMargins left="0.51181102362204722" right="0.11811023622047245" top="0.19685039370078741" bottom="0.19685039370078741" header="0.31496062992125984" footer="0.11811023622047245"/>
  <pageSetup paperSize="9" scale="90" orientation="portrait" r:id="rId1"/>
  <rowBreaks count="2" manualBreakCount="2">
    <brk id="31" max="9" man="1"/>
    <brk id="45" max="9" man="1"/>
  </rowBreaks>
  <ignoredErrors>
    <ignoredError sqref="F18:F21 F22 F38 F41 F48 F24" 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8"/>
  <sheetViews>
    <sheetView view="pageBreakPreview" topLeftCell="A166" zoomScale="90" zoomScaleNormal="80" zoomScaleSheetLayoutView="90" workbookViewId="0">
      <selection activeCell="F175" sqref="F175"/>
    </sheetView>
  </sheetViews>
  <sheetFormatPr defaultRowHeight="15"/>
  <cols>
    <col min="1" max="1" width="9.42578125" customWidth="1"/>
    <col min="2" max="2" width="31.7109375" customWidth="1"/>
    <col min="3" max="3" width="8.5703125" customWidth="1"/>
    <col min="4" max="4" width="7.7109375" customWidth="1"/>
    <col min="5" max="5" width="12" customWidth="1"/>
    <col min="6" max="6" width="15.85546875" customWidth="1"/>
    <col min="7" max="7" width="15.140625" customWidth="1"/>
    <col min="9" max="9" width="12.140625" customWidth="1"/>
    <col min="10" max="10" width="10.7109375" customWidth="1"/>
  </cols>
  <sheetData>
    <row r="1" spans="1:7">
      <c r="A1" s="376"/>
      <c r="B1" s="376"/>
      <c r="C1" s="376"/>
      <c r="D1" s="376"/>
      <c r="E1" s="376"/>
      <c r="F1" s="376"/>
      <c r="G1" s="376"/>
    </row>
    <row r="2" spans="1:7">
      <c r="A2" s="376"/>
      <c r="B2" s="376"/>
      <c r="C2" s="376"/>
      <c r="D2" s="376"/>
      <c r="E2" s="376"/>
      <c r="F2" s="376"/>
      <c r="G2" s="376"/>
    </row>
    <row r="3" spans="1:7">
      <c r="A3" s="376"/>
      <c r="B3" s="376"/>
      <c r="C3" s="376"/>
      <c r="D3" s="376"/>
      <c r="E3" s="376"/>
      <c r="F3" s="376"/>
      <c r="G3" s="376"/>
    </row>
    <row r="4" spans="1:7">
      <c r="A4" s="376"/>
      <c r="B4" s="376"/>
      <c r="C4" s="376"/>
      <c r="D4" s="376"/>
      <c r="E4" s="376"/>
      <c r="F4" s="376"/>
      <c r="G4" s="376"/>
    </row>
    <row r="5" spans="1:7">
      <c r="A5" s="376"/>
      <c r="B5" s="376"/>
      <c r="C5" s="376"/>
      <c r="D5" s="376"/>
      <c r="E5" s="376"/>
      <c r="F5" s="376"/>
      <c r="G5" s="376"/>
    </row>
    <row r="6" spans="1:7" ht="20.25" customHeight="1" thickBot="1">
      <c r="A6" s="504"/>
      <c r="B6" s="504"/>
      <c r="C6" s="504"/>
      <c r="D6" s="504"/>
      <c r="E6" s="504"/>
      <c r="F6" s="504"/>
      <c r="G6" s="504"/>
    </row>
    <row r="7" spans="1:7" ht="63" customHeight="1" thickTop="1" thickBot="1">
      <c r="A7" s="481" t="s">
        <v>348</v>
      </c>
      <c r="B7" s="482"/>
      <c r="C7" s="483"/>
      <c r="D7" s="501" t="s">
        <v>378</v>
      </c>
      <c r="E7" s="502"/>
      <c r="F7" s="503"/>
      <c r="G7" s="244">
        <v>43738</v>
      </c>
    </row>
    <row r="8" spans="1:7" ht="54" customHeight="1" thickTop="1" thickBot="1">
      <c r="A8" s="196" t="s">
        <v>143</v>
      </c>
      <c r="B8" s="481" t="s">
        <v>388</v>
      </c>
      <c r="C8" s="482"/>
      <c r="D8" s="482"/>
      <c r="E8" s="482"/>
      <c r="F8" s="482"/>
      <c r="G8" s="483"/>
    </row>
    <row r="9" spans="1:7" ht="22.5" customHeight="1" thickTop="1" thickBot="1">
      <c r="A9" s="486" t="s">
        <v>379</v>
      </c>
      <c r="B9" s="487"/>
      <c r="C9" s="487"/>
      <c r="D9" s="487"/>
      <c r="E9" s="487"/>
      <c r="F9" s="487"/>
      <c r="G9" s="488"/>
    </row>
    <row r="10" spans="1:7" ht="30" customHeight="1" thickTop="1">
      <c r="A10" s="498" t="s">
        <v>144</v>
      </c>
      <c r="B10" s="499"/>
      <c r="C10" s="499"/>
      <c r="D10" s="499"/>
      <c r="E10" s="499"/>
      <c r="F10" s="499"/>
      <c r="G10" s="500"/>
    </row>
    <row r="11" spans="1:7" ht="18" customHeight="1">
      <c r="A11" s="496" t="s">
        <v>145</v>
      </c>
      <c r="B11" s="497"/>
      <c r="C11" s="197" t="s">
        <v>146</v>
      </c>
      <c r="D11" s="197" t="s">
        <v>5</v>
      </c>
      <c r="E11" s="197" t="s">
        <v>147</v>
      </c>
      <c r="F11" s="197" t="s">
        <v>148</v>
      </c>
      <c r="G11" s="251" t="s">
        <v>10</v>
      </c>
    </row>
    <row r="12" spans="1:7" ht="120">
      <c r="A12" s="301">
        <v>5824</v>
      </c>
      <c r="B12" s="193" t="s">
        <v>149</v>
      </c>
      <c r="C12" s="271" t="s">
        <v>150</v>
      </c>
      <c r="D12" s="272" t="s">
        <v>151</v>
      </c>
      <c r="E12" s="273" t="s">
        <v>152</v>
      </c>
      <c r="F12" s="273">
        <v>137.46</v>
      </c>
      <c r="G12" s="302">
        <f>F12*E12</f>
        <v>274.92</v>
      </c>
    </row>
    <row r="13" spans="1:7" ht="30">
      <c r="A13" s="301">
        <v>88316</v>
      </c>
      <c r="B13" s="193" t="s">
        <v>154</v>
      </c>
      <c r="C13" s="271" t="s">
        <v>150</v>
      </c>
      <c r="D13" s="272" t="s">
        <v>155</v>
      </c>
      <c r="E13" s="273" t="s">
        <v>156</v>
      </c>
      <c r="F13" s="273">
        <v>13.58</v>
      </c>
      <c r="G13" s="302">
        <f t="shared" ref="G13:G14" si="0">F13*E13</f>
        <v>108.64</v>
      </c>
    </row>
    <row r="14" spans="1:7" ht="30">
      <c r="A14" s="301">
        <v>88322</v>
      </c>
      <c r="B14" s="193" t="s">
        <v>157</v>
      </c>
      <c r="C14" s="271" t="s">
        <v>150</v>
      </c>
      <c r="D14" s="272" t="s">
        <v>155</v>
      </c>
      <c r="E14" s="273" t="s">
        <v>158</v>
      </c>
      <c r="F14" s="273">
        <v>18.03</v>
      </c>
      <c r="G14" s="302">
        <f t="shared" si="0"/>
        <v>72.12</v>
      </c>
    </row>
    <row r="15" spans="1:7" ht="45">
      <c r="A15" s="489"/>
      <c r="B15" s="490"/>
      <c r="C15" s="490"/>
      <c r="D15" s="490"/>
      <c r="E15" s="490"/>
      <c r="F15" s="319" t="s">
        <v>159</v>
      </c>
      <c r="G15" s="305">
        <f>SUM(G12:G14)</f>
        <v>455.68</v>
      </c>
    </row>
    <row r="16" spans="1:7" ht="30" customHeight="1">
      <c r="A16" s="493" t="s">
        <v>160</v>
      </c>
      <c r="B16" s="494"/>
      <c r="C16" s="494"/>
      <c r="D16" s="494"/>
      <c r="E16" s="494"/>
      <c r="F16" s="494"/>
      <c r="G16" s="495"/>
    </row>
    <row r="17" spans="1:10" ht="18" customHeight="1">
      <c r="A17" s="491" t="s">
        <v>145</v>
      </c>
      <c r="B17" s="492"/>
      <c r="C17" s="274" t="s">
        <v>146</v>
      </c>
      <c r="D17" s="274" t="s">
        <v>5</v>
      </c>
      <c r="E17" s="274" t="s">
        <v>147</v>
      </c>
      <c r="F17" s="274" t="s">
        <v>148</v>
      </c>
      <c r="G17" s="296" t="s">
        <v>10</v>
      </c>
    </row>
    <row r="18" spans="1:10" ht="60">
      <c r="A18" s="303">
        <v>4417</v>
      </c>
      <c r="B18" s="195" t="s">
        <v>161</v>
      </c>
      <c r="C18" s="271" t="s">
        <v>150</v>
      </c>
      <c r="D18" s="272" t="s">
        <v>162</v>
      </c>
      <c r="E18" s="273" t="s">
        <v>163</v>
      </c>
      <c r="F18" s="273">
        <v>4.74</v>
      </c>
      <c r="G18" s="304">
        <f>F18*E18</f>
        <v>3.5289300000000003</v>
      </c>
    </row>
    <row r="19" spans="1:10" ht="60">
      <c r="A19" s="303" t="s">
        <v>164</v>
      </c>
      <c r="B19" s="194" t="s">
        <v>165</v>
      </c>
      <c r="C19" s="271" t="s">
        <v>150</v>
      </c>
      <c r="D19" s="272" t="s">
        <v>162</v>
      </c>
      <c r="E19" s="273" t="s">
        <v>166</v>
      </c>
      <c r="F19" s="275">
        <v>10.9</v>
      </c>
      <c r="G19" s="304">
        <f t="shared" ref="G19:G28" si="1">F19*E19</f>
        <v>4.4962499999999999</v>
      </c>
      <c r="J19" s="205"/>
    </row>
    <row r="20" spans="1:10" ht="30">
      <c r="A20" s="303" t="s">
        <v>167</v>
      </c>
      <c r="B20" s="195" t="s">
        <v>168</v>
      </c>
      <c r="C20" s="271" t="s">
        <v>150</v>
      </c>
      <c r="D20" s="272" t="s">
        <v>169</v>
      </c>
      <c r="E20" s="273" t="s">
        <v>170</v>
      </c>
      <c r="F20" s="273">
        <v>10.68</v>
      </c>
      <c r="G20" s="304">
        <f t="shared" si="1"/>
        <v>1.1854800000000001</v>
      </c>
      <c r="J20" s="205"/>
    </row>
    <row r="21" spans="1:10" ht="30">
      <c r="A21" s="303" t="s">
        <v>171</v>
      </c>
      <c r="B21" s="195" t="s">
        <v>172</v>
      </c>
      <c r="C21" s="271" t="s">
        <v>150</v>
      </c>
      <c r="D21" s="272" t="s">
        <v>173</v>
      </c>
      <c r="E21" s="273" t="s">
        <v>174</v>
      </c>
      <c r="F21" s="275">
        <v>21</v>
      </c>
      <c r="G21" s="304">
        <f t="shared" si="1"/>
        <v>0.53760000000000008</v>
      </c>
      <c r="J21" s="205"/>
    </row>
    <row r="22" spans="1:10" ht="60">
      <c r="A22" s="338" t="s">
        <v>175</v>
      </c>
      <c r="B22" s="339" t="s">
        <v>176</v>
      </c>
      <c r="C22" s="278" t="s">
        <v>150</v>
      </c>
      <c r="D22" s="340" t="s">
        <v>162</v>
      </c>
      <c r="E22" s="341" t="s">
        <v>177</v>
      </c>
      <c r="F22" s="341" t="s">
        <v>178</v>
      </c>
      <c r="G22" s="342">
        <f t="shared" si="1"/>
        <v>3.2835000000000001</v>
      </c>
      <c r="J22" s="205"/>
    </row>
    <row r="23" spans="1:10" ht="30">
      <c r="A23" s="338" t="s">
        <v>179</v>
      </c>
      <c r="B23" s="344" t="s">
        <v>180</v>
      </c>
      <c r="C23" s="278" t="s">
        <v>150</v>
      </c>
      <c r="D23" s="340" t="s">
        <v>155</v>
      </c>
      <c r="E23" s="341" t="s">
        <v>181</v>
      </c>
      <c r="F23" s="341">
        <v>14.39</v>
      </c>
      <c r="G23" s="342">
        <f t="shared" si="1"/>
        <v>5.1271570000000004</v>
      </c>
      <c r="J23" s="205"/>
    </row>
    <row r="24" spans="1:10" ht="30.75" thickBot="1">
      <c r="A24" s="327" t="s">
        <v>182</v>
      </c>
      <c r="B24" s="328" t="s">
        <v>183</v>
      </c>
      <c r="C24" s="329" t="s">
        <v>150</v>
      </c>
      <c r="D24" s="330" t="s">
        <v>155</v>
      </c>
      <c r="E24" s="331" t="s">
        <v>184</v>
      </c>
      <c r="F24" s="345">
        <v>17.100000000000001</v>
      </c>
      <c r="G24" s="332">
        <f t="shared" si="1"/>
        <v>12.183750000000002</v>
      </c>
      <c r="J24" s="205"/>
    </row>
    <row r="25" spans="1:10" ht="60.75" thickTop="1">
      <c r="A25" s="322" t="s">
        <v>185</v>
      </c>
      <c r="B25" s="343" t="s">
        <v>186</v>
      </c>
      <c r="C25" s="323" t="s">
        <v>150</v>
      </c>
      <c r="D25" s="324" t="s">
        <v>151</v>
      </c>
      <c r="E25" s="325" t="s">
        <v>187</v>
      </c>
      <c r="F25" s="325">
        <v>20.239999999999998</v>
      </c>
      <c r="G25" s="326">
        <f t="shared" si="1"/>
        <v>7.8935999999999992E-2</v>
      </c>
    </row>
    <row r="26" spans="1:10" ht="60">
      <c r="A26" s="303" t="s">
        <v>188</v>
      </c>
      <c r="B26" s="195" t="s">
        <v>189</v>
      </c>
      <c r="C26" s="271" t="s">
        <v>150</v>
      </c>
      <c r="D26" s="272" t="s">
        <v>190</v>
      </c>
      <c r="E26" s="273" t="s">
        <v>191</v>
      </c>
      <c r="F26" s="273">
        <v>17.09</v>
      </c>
      <c r="G26" s="304">
        <f t="shared" si="1"/>
        <v>0.28711199999999998</v>
      </c>
    </row>
    <row r="27" spans="1:10" ht="60">
      <c r="A27" s="303" t="s">
        <v>192</v>
      </c>
      <c r="B27" s="194" t="s">
        <v>193</v>
      </c>
      <c r="C27" s="271" t="s">
        <v>150</v>
      </c>
      <c r="D27" s="272" t="s">
        <v>194</v>
      </c>
      <c r="E27" s="273" t="s">
        <v>195</v>
      </c>
      <c r="F27" s="273">
        <v>376.38</v>
      </c>
      <c r="G27" s="304">
        <f t="shared" si="1"/>
        <v>1.7313479999999999</v>
      </c>
    </row>
    <row r="28" spans="1:10" ht="45">
      <c r="A28" s="303" t="s">
        <v>196</v>
      </c>
      <c r="B28" s="195" t="s">
        <v>197</v>
      </c>
      <c r="C28" s="271" t="s">
        <v>150</v>
      </c>
      <c r="D28" s="272" t="s">
        <v>198</v>
      </c>
      <c r="E28" s="273" t="s">
        <v>199</v>
      </c>
      <c r="F28" s="273">
        <v>1.59</v>
      </c>
      <c r="G28" s="304">
        <f t="shared" si="1"/>
        <v>2.3850000000000002</v>
      </c>
    </row>
    <row r="29" spans="1:10" ht="45">
      <c r="A29" s="489"/>
      <c r="B29" s="490"/>
      <c r="C29" s="490"/>
      <c r="D29" s="490"/>
      <c r="E29" s="490"/>
      <c r="F29" s="319" t="s">
        <v>159</v>
      </c>
      <c r="G29" s="305">
        <f>SUM(G18:G28)</f>
        <v>34.825063</v>
      </c>
    </row>
    <row r="30" spans="1:10" ht="19.5" customHeight="1">
      <c r="A30" s="493" t="s">
        <v>200</v>
      </c>
      <c r="B30" s="494"/>
      <c r="C30" s="494"/>
      <c r="D30" s="494"/>
      <c r="E30" s="494"/>
      <c r="F30" s="494"/>
      <c r="G30" s="495"/>
    </row>
    <row r="31" spans="1:10" ht="30">
      <c r="A31" s="491" t="s">
        <v>145</v>
      </c>
      <c r="B31" s="492"/>
      <c r="C31" s="274" t="s">
        <v>146</v>
      </c>
      <c r="D31" s="274" t="s">
        <v>5</v>
      </c>
      <c r="E31" s="274" t="s">
        <v>147</v>
      </c>
      <c r="F31" s="274" t="s">
        <v>148</v>
      </c>
      <c r="G31" s="296" t="s">
        <v>10</v>
      </c>
    </row>
    <row r="32" spans="1:10" s="205" customFormat="1" ht="30" customHeight="1">
      <c r="A32" s="297" t="s">
        <v>358</v>
      </c>
      <c r="B32" s="199" t="s">
        <v>359</v>
      </c>
      <c r="C32" s="271" t="s">
        <v>202</v>
      </c>
      <c r="D32" s="271" t="s">
        <v>155</v>
      </c>
      <c r="E32" s="276">
        <v>3</v>
      </c>
      <c r="F32" s="277">
        <v>17.25</v>
      </c>
      <c r="G32" s="299">
        <f>F32*E32</f>
        <v>51.75</v>
      </c>
    </row>
    <row r="33" spans="1:9" ht="27" customHeight="1">
      <c r="A33" s="297" t="s">
        <v>203</v>
      </c>
      <c r="B33" s="199" t="s">
        <v>355</v>
      </c>
      <c r="C33" s="271" t="s">
        <v>202</v>
      </c>
      <c r="D33" s="271" t="s">
        <v>155</v>
      </c>
      <c r="E33" s="276">
        <v>8.9580000000000002</v>
      </c>
      <c r="F33" s="277">
        <v>17.29</v>
      </c>
      <c r="G33" s="299">
        <f>F33*E33</f>
        <v>154.88381999999999</v>
      </c>
    </row>
    <row r="34" spans="1:9" ht="27" customHeight="1">
      <c r="A34" s="297" t="s">
        <v>201</v>
      </c>
      <c r="B34" s="199" t="s">
        <v>154</v>
      </c>
      <c r="C34" s="271" t="s">
        <v>202</v>
      </c>
      <c r="D34" s="271" t="s">
        <v>155</v>
      </c>
      <c r="E34" s="276">
        <v>6</v>
      </c>
      <c r="F34" s="277">
        <v>13.78</v>
      </c>
      <c r="G34" s="299">
        <f t="shared" ref="G34:G40" si="2">F34*E34</f>
        <v>82.679999999999993</v>
      </c>
    </row>
    <row r="35" spans="1:9" ht="18" customHeight="1">
      <c r="A35" s="297" t="s">
        <v>215</v>
      </c>
      <c r="B35" s="199" t="s">
        <v>216</v>
      </c>
      <c r="C35" s="271" t="s">
        <v>202</v>
      </c>
      <c r="D35" s="271" t="s">
        <v>360</v>
      </c>
      <c r="E35" s="276">
        <v>0.5</v>
      </c>
      <c r="F35" s="277">
        <v>55.14</v>
      </c>
      <c r="G35" s="299">
        <f t="shared" si="2"/>
        <v>27.57</v>
      </c>
    </row>
    <row r="36" spans="1:9" ht="18" customHeight="1">
      <c r="A36" s="297" t="s">
        <v>208</v>
      </c>
      <c r="B36" s="199" t="s">
        <v>209</v>
      </c>
      <c r="C36" s="271" t="s">
        <v>202</v>
      </c>
      <c r="D36" s="271" t="s">
        <v>210</v>
      </c>
      <c r="E36" s="276">
        <v>3.3000000000000002E-2</v>
      </c>
      <c r="F36" s="277">
        <v>93.12</v>
      </c>
      <c r="G36" s="299">
        <f t="shared" si="2"/>
        <v>3.0729600000000001</v>
      </c>
    </row>
    <row r="37" spans="1:9" ht="18" customHeight="1">
      <c r="A37" s="297" t="s">
        <v>356</v>
      </c>
      <c r="B37" s="199" t="s">
        <v>357</v>
      </c>
      <c r="C37" s="271" t="s">
        <v>202</v>
      </c>
      <c r="D37" s="271" t="s">
        <v>210</v>
      </c>
      <c r="E37" s="276">
        <v>6.6000000000000003E-2</v>
      </c>
      <c r="F37" s="277">
        <v>95.21</v>
      </c>
      <c r="G37" s="299">
        <f t="shared" si="2"/>
        <v>6.2838599999999998</v>
      </c>
    </row>
    <row r="38" spans="1:9" ht="18" customHeight="1">
      <c r="A38" s="297" t="s">
        <v>205</v>
      </c>
      <c r="B38" s="199" t="s">
        <v>206</v>
      </c>
      <c r="C38" s="271" t="s">
        <v>202</v>
      </c>
      <c r="D38" s="271" t="s">
        <v>207</v>
      </c>
      <c r="E38" s="276">
        <v>0.17</v>
      </c>
      <c r="F38" s="277">
        <v>183.5</v>
      </c>
      <c r="G38" s="299">
        <f t="shared" si="2"/>
        <v>31.195000000000004</v>
      </c>
    </row>
    <row r="39" spans="1:9" ht="30">
      <c r="A39" s="333" t="s">
        <v>213</v>
      </c>
      <c r="B39" s="334" t="s">
        <v>214</v>
      </c>
      <c r="C39" s="323" t="s">
        <v>202</v>
      </c>
      <c r="D39" s="323" t="s">
        <v>207</v>
      </c>
      <c r="E39" s="335">
        <v>0.16</v>
      </c>
      <c r="F39" s="336">
        <v>135.27000000000001</v>
      </c>
      <c r="G39" s="337" t="s">
        <v>385</v>
      </c>
    </row>
    <row r="40" spans="1:9" ht="18" customHeight="1">
      <c r="A40" s="297" t="s">
        <v>211</v>
      </c>
      <c r="B40" s="199" t="s">
        <v>212</v>
      </c>
      <c r="C40" s="271" t="s">
        <v>202</v>
      </c>
      <c r="D40" s="271" t="s">
        <v>169</v>
      </c>
      <c r="E40" s="276">
        <v>0.1</v>
      </c>
      <c r="F40" s="277">
        <v>10.78</v>
      </c>
      <c r="G40" s="299">
        <f t="shared" si="2"/>
        <v>1.0780000000000001</v>
      </c>
    </row>
    <row r="41" spans="1:9" ht="57.75" customHeight="1">
      <c r="A41" s="477"/>
      <c r="B41" s="478"/>
      <c r="C41" s="478"/>
      <c r="D41" s="478"/>
      <c r="E41" s="478"/>
      <c r="F41" s="374" t="s">
        <v>384</v>
      </c>
      <c r="G41" s="299">
        <f>SUM(G32:G40)</f>
        <v>358.51363999999995</v>
      </c>
      <c r="I41" s="204"/>
    </row>
    <row r="42" spans="1:9" ht="45" customHeight="1" thickBot="1">
      <c r="A42" s="479"/>
      <c r="B42" s="480"/>
      <c r="C42" s="480"/>
      <c r="D42" s="480"/>
      <c r="E42" s="480"/>
      <c r="F42" s="321" t="s">
        <v>159</v>
      </c>
      <c r="G42" s="318">
        <f>SUM(G41)</f>
        <v>358.51363999999995</v>
      </c>
      <c r="I42" s="204"/>
    </row>
    <row r="43" spans="1:9" ht="18" customHeight="1" thickTop="1">
      <c r="A43" s="511" t="s">
        <v>349</v>
      </c>
      <c r="B43" s="512"/>
      <c r="C43" s="512"/>
      <c r="D43" s="512"/>
      <c r="E43" s="512"/>
      <c r="F43" s="512"/>
      <c r="G43" s="513"/>
      <c r="I43" s="250"/>
    </row>
    <row r="44" spans="1:9" ht="18" customHeight="1">
      <c r="A44" s="491" t="s">
        <v>145</v>
      </c>
      <c r="B44" s="492"/>
      <c r="C44" s="274" t="s">
        <v>146</v>
      </c>
      <c r="D44" s="274" t="s">
        <v>5</v>
      </c>
      <c r="E44" s="274" t="s">
        <v>147</v>
      </c>
      <c r="F44" s="274" t="s">
        <v>148</v>
      </c>
      <c r="G44" s="296" t="s">
        <v>10</v>
      </c>
    </row>
    <row r="45" spans="1:9" ht="29.25" customHeight="1">
      <c r="A45" s="306">
        <v>88316</v>
      </c>
      <c r="B45" s="198" t="s">
        <v>154</v>
      </c>
      <c r="C45" s="271" t="s">
        <v>150</v>
      </c>
      <c r="D45" s="271" t="s">
        <v>155</v>
      </c>
      <c r="E45" s="280">
        <v>0.08</v>
      </c>
      <c r="F45" s="281">
        <v>13.58</v>
      </c>
      <c r="G45" s="307">
        <f>F45*E45</f>
        <v>1.0864</v>
      </c>
    </row>
    <row r="46" spans="1:9" ht="47.25" customHeight="1">
      <c r="A46" s="489"/>
      <c r="B46" s="490"/>
      <c r="C46" s="490"/>
      <c r="D46" s="490"/>
      <c r="E46" s="490"/>
      <c r="F46" s="319" t="s">
        <v>159</v>
      </c>
      <c r="G46" s="305">
        <f>SUM(G45)</f>
        <v>1.0864</v>
      </c>
    </row>
    <row r="47" spans="1:9" ht="18" customHeight="1">
      <c r="A47" s="493" t="s">
        <v>352</v>
      </c>
      <c r="B47" s="494"/>
      <c r="C47" s="494"/>
      <c r="D47" s="494"/>
      <c r="E47" s="494"/>
      <c r="F47" s="494"/>
      <c r="G47" s="495"/>
    </row>
    <row r="48" spans="1:9" ht="18" customHeight="1">
      <c r="A48" s="491" t="s">
        <v>145</v>
      </c>
      <c r="B48" s="492"/>
      <c r="C48" s="274" t="s">
        <v>146</v>
      </c>
      <c r="D48" s="274" t="s">
        <v>5</v>
      </c>
      <c r="E48" s="274" t="s">
        <v>147</v>
      </c>
      <c r="F48" s="274" t="s">
        <v>148</v>
      </c>
      <c r="G48" s="296" t="s">
        <v>10</v>
      </c>
    </row>
    <row r="49" spans="1:10" ht="45">
      <c r="A49" s="306">
        <v>4780</v>
      </c>
      <c r="B49" s="198" t="s">
        <v>218</v>
      </c>
      <c r="C49" s="271" t="s">
        <v>150</v>
      </c>
      <c r="D49" s="279" t="s">
        <v>155</v>
      </c>
      <c r="E49" s="281" t="s">
        <v>219</v>
      </c>
      <c r="F49" s="281" t="s">
        <v>220</v>
      </c>
      <c r="G49" s="307">
        <f>F49*E49</f>
        <v>1.0511999999999999</v>
      </c>
    </row>
    <row r="50" spans="1:10" ht="45">
      <c r="A50" s="306" t="s">
        <v>221</v>
      </c>
      <c r="B50" s="198" t="s">
        <v>222</v>
      </c>
      <c r="C50" s="271" t="s">
        <v>150</v>
      </c>
      <c r="D50" s="279" t="s">
        <v>155</v>
      </c>
      <c r="E50" s="281" t="s">
        <v>223</v>
      </c>
      <c r="F50" s="281">
        <v>13.56</v>
      </c>
      <c r="G50" s="307">
        <f t="shared" ref="G50:G53" si="3">F50*E50</f>
        <v>9.7631999999999994</v>
      </c>
      <c r="J50" s="205"/>
    </row>
    <row r="51" spans="1:10" ht="45">
      <c r="A51" s="306" t="s">
        <v>224</v>
      </c>
      <c r="B51" s="192" t="s">
        <v>225</v>
      </c>
      <c r="C51" s="271" t="s">
        <v>150</v>
      </c>
      <c r="D51" s="279" t="s">
        <v>155</v>
      </c>
      <c r="E51" s="281" t="s">
        <v>219</v>
      </c>
      <c r="F51" s="281">
        <v>15.79</v>
      </c>
      <c r="G51" s="307">
        <f t="shared" si="3"/>
        <v>5.6843999999999992</v>
      </c>
      <c r="J51" s="205"/>
    </row>
    <row r="52" spans="1:10" ht="45">
      <c r="A52" s="306" t="s">
        <v>226</v>
      </c>
      <c r="B52" s="198" t="s">
        <v>227</v>
      </c>
      <c r="C52" s="271" t="s">
        <v>150</v>
      </c>
      <c r="D52" s="279" t="s">
        <v>155</v>
      </c>
      <c r="E52" s="281" t="s">
        <v>219</v>
      </c>
      <c r="F52" s="282">
        <v>17</v>
      </c>
      <c r="G52" s="307">
        <f t="shared" si="3"/>
        <v>6.12</v>
      </c>
      <c r="J52" s="205"/>
    </row>
    <row r="53" spans="1:10" ht="75">
      <c r="A53" s="306" t="s">
        <v>228</v>
      </c>
      <c r="B53" s="192" t="s">
        <v>229</v>
      </c>
      <c r="C53" s="271" t="s">
        <v>150</v>
      </c>
      <c r="D53" s="279" t="s">
        <v>151</v>
      </c>
      <c r="E53" s="281" t="s">
        <v>219</v>
      </c>
      <c r="F53" s="282">
        <v>49.58</v>
      </c>
      <c r="G53" s="307">
        <f t="shared" si="3"/>
        <v>17.848799999999997</v>
      </c>
      <c r="J53" s="205"/>
    </row>
    <row r="54" spans="1:10" ht="44.25" customHeight="1">
      <c r="A54" s="489"/>
      <c r="B54" s="490"/>
      <c r="C54" s="490"/>
      <c r="D54" s="490"/>
      <c r="E54" s="490"/>
      <c r="F54" s="319" t="s">
        <v>159</v>
      </c>
      <c r="G54" s="305">
        <f>SUM(G49:G53)</f>
        <v>40.467599999999997</v>
      </c>
      <c r="H54" s="62"/>
      <c r="J54" s="204"/>
    </row>
    <row r="55" spans="1:10" ht="18" customHeight="1">
      <c r="A55" s="505" t="s">
        <v>230</v>
      </c>
      <c r="B55" s="506"/>
      <c r="C55" s="506"/>
      <c r="D55" s="506"/>
      <c r="E55" s="506"/>
      <c r="F55" s="506"/>
      <c r="G55" s="507"/>
    </row>
    <row r="56" spans="1:10" ht="18" customHeight="1">
      <c r="A56" s="491" t="s">
        <v>145</v>
      </c>
      <c r="B56" s="492"/>
      <c r="C56" s="274" t="s">
        <v>146</v>
      </c>
      <c r="D56" s="274" t="s">
        <v>5</v>
      </c>
      <c r="E56" s="274" t="s">
        <v>147</v>
      </c>
      <c r="F56" s="274" t="s">
        <v>148</v>
      </c>
      <c r="G56" s="296" t="s">
        <v>10</v>
      </c>
    </row>
    <row r="57" spans="1:10" ht="45">
      <c r="A57" s="306" t="s">
        <v>231</v>
      </c>
      <c r="B57" s="198" t="s">
        <v>232</v>
      </c>
      <c r="C57" s="271" t="s">
        <v>150</v>
      </c>
      <c r="D57" s="279" t="s">
        <v>155</v>
      </c>
      <c r="E57" s="281" t="s">
        <v>233</v>
      </c>
      <c r="F57" s="281" t="s">
        <v>234</v>
      </c>
      <c r="G57" s="308">
        <f>F57*E57</f>
        <v>3.78</v>
      </c>
    </row>
    <row r="58" spans="1:10" ht="36" customHeight="1" thickBot="1">
      <c r="A58" s="352" t="s">
        <v>221</v>
      </c>
      <c r="B58" s="353" t="s">
        <v>222</v>
      </c>
      <c r="C58" s="329" t="s">
        <v>150</v>
      </c>
      <c r="D58" s="354" t="s">
        <v>155</v>
      </c>
      <c r="E58" s="355" t="s">
        <v>235</v>
      </c>
      <c r="F58" s="355">
        <v>13.56</v>
      </c>
      <c r="G58" s="356">
        <f t="shared" ref="G58:G59" si="4">F58*E58</f>
        <v>37.967999999999996</v>
      </c>
    </row>
    <row r="59" spans="1:10" ht="45.75" thickTop="1">
      <c r="A59" s="346" t="s">
        <v>226</v>
      </c>
      <c r="B59" s="347" t="s">
        <v>227</v>
      </c>
      <c r="C59" s="323" t="s">
        <v>150</v>
      </c>
      <c r="D59" s="348" t="s">
        <v>155</v>
      </c>
      <c r="E59" s="349" t="s">
        <v>233</v>
      </c>
      <c r="F59" s="350">
        <v>17</v>
      </c>
      <c r="G59" s="351">
        <f t="shared" si="4"/>
        <v>23.799999999999997</v>
      </c>
    </row>
    <row r="60" spans="1:10" ht="44.25" customHeight="1">
      <c r="A60" s="489"/>
      <c r="B60" s="490"/>
      <c r="C60" s="490"/>
      <c r="D60" s="490"/>
      <c r="E60" s="490"/>
      <c r="F60" s="319" t="s">
        <v>159</v>
      </c>
      <c r="G60" s="305">
        <f>SUM(G57:G59)</f>
        <v>65.548000000000002</v>
      </c>
    </row>
    <row r="61" spans="1:10" ht="18" customHeight="1">
      <c r="A61" s="493" t="s">
        <v>236</v>
      </c>
      <c r="B61" s="494"/>
      <c r="C61" s="494"/>
      <c r="D61" s="494"/>
      <c r="E61" s="494"/>
      <c r="F61" s="494"/>
      <c r="G61" s="495"/>
    </row>
    <row r="62" spans="1:10" ht="18" customHeight="1">
      <c r="A62" s="491" t="s">
        <v>145</v>
      </c>
      <c r="B62" s="492"/>
      <c r="C62" s="274" t="s">
        <v>146</v>
      </c>
      <c r="D62" s="274" t="s">
        <v>5</v>
      </c>
      <c r="E62" s="274" t="s">
        <v>147</v>
      </c>
      <c r="F62" s="274" t="s">
        <v>148</v>
      </c>
      <c r="G62" s="296" t="s">
        <v>10</v>
      </c>
    </row>
    <row r="63" spans="1:10" ht="45">
      <c r="A63" s="306" t="s">
        <v>217</v>
      </c>
      <c r="B63" s="198" t="s">
        <v>218</v>
      </c>
      <c r="C63" s="271" t="s">
        <v>150</v>
      </c>
      <c r="D63" s="279" t="s">
        <v>155</v>
      </c>
      <c r="E63" s="281" t="s">
        <v>219</v>
      </c>
      <c r="F63" s="281" t="s">
        <v>220</v>
      </c>
      <c r="G63" s="307">
        <f>F63*E63</f>
        <v>1.0511999999999999</v>
      </c>
    </row>
    <row r="64" spans="1:10" ht="34.5" customHeight="1">
      <c r="A64" s="306" t="s">
        <v>221</v>
      </c>
      <c r="B64" s="198" t="s">
        <v>222</v>
      </c>
      <c r="C64" s="271" t="s">
        <v>150</v>
      </c>
      <c r="D64" s="279" t="s">
        <v>155</v>
      </c>
      <c r="E64" s="281" t="s">
        <v>223</v>
      </c>
      <c r="F64" s="281">
        <v>13.56</v>
      </c>
      <c r="G64" s="307">
        <f t="shared" ref="G64:G67" si="5">F64*E64</f>
        <v>9.7631999999999994</v>
      </c>
    </row>
    <row r="65" spans="1:9" ht="45">
      <c r="A65" s="306" t="s">
        <v>224</v>
      </c>
      <c r="B65" s="198" t="s">
        <v>225</v>
      </c>
      <c r="C65" s="271" t="s">
        <v>150</v>
      </c>
      <c r="D65" s="279" t="s">
        <v>155</v>
      </c>
      <c r="E65" s="281" t="s">
        <v>219</v>
      </c>
      <c r="F65" s="281">
        <v>15.79</v>
      </c>
      <c r="G65" s="307">
        <f t="shared" si="5"/>
        <v>5.6843999999999992</v>
      </c>
    </row>
    <row r="66" spans="1:9" ht="45">
      <c r="A66" s="306" t="s">
        <v>226</v>
      </c>
      <c r="B66" s="198" t="s">
        <v>227</v>
      </c>
      <c r="C66" s="271" t="s">
        <v>150</v>
      </c>
      <c r="D66" s="279" t="s">
        <v>155</v>
      </c>
      <c r="E66" s="281" t="s">
        <v>219</v>
      </c>
      <c r="F66" s="282">
        <v>17</v>
      </c>
      <c r="G66" s="307">
        <f t="shared" si="5"/>
        <v>6.12</v>
      </c>
    </row>
    <row r="67" spans="1:9" ht="75">
      <c r="A67" s="306" t="s">
        <v>228</v>
      </c>
      <c r="B67" s="192" t="s">
        <v>229</v>
      </c>
      <c r="C67" s="271" t="s">
        <v>150</v>
      </c>
      <c r="D67" s="279" t="s">
        <v>151</v>
      </c>
      <c r="E67" s="281" t="s">
        <v>219</v>
      </c>
      <c r="F67" s="282">
        <v>49.58</v>
      </c>
      <c r="G67" s="307">
        <f t="shared" si="5"/>
        <v>17.848799999999997</v>
      </c>
    </row>
    <row r="68" spans="1:9" ht="44.25" customHeight="1">
      <c r="A68" s="489"/>
      <c r="B68" s="490"/>
      <c r="C68" s="490"/>
      <c r="D68" s="490"/>
      <c r="E68" s="490"/>
      <c r="F68" s="319" t="s">
        <v>159</v>
      </c>
      <c r="G68" s="305">
        <f>SUM(G63:G67)</f>
        <v>40.467599999999997</v>
      </c>
      <c r="I68" s="62"/>
    </row>
    <row r="69" spans="1:9" ht="18" customHeight="1">
      <c r="A69" s="493" t="s">
        <v>237</v>
      </c>
      <c r="B69" s="494"/>
      <c r="C69" s="494"/>
      <c r="D69" s="494"/>
      <c r="E69" s="494"/>
      <c r="F69" s="494"/>
      <c r="G69" s="495"/>
    </row>
    <row r="70" spans="1:9" ht="18" customHeight="1">
      <c r="A70" s="491" t="s">
        <v>145</v>
      </c>
      <c r="B70" s="492"/>
      <c r="C70" s="274" t="s">
        <v>146</v>
      </c>
      <c r="D70" s="274" t="s">
        <v>5</v>
      </c>
      <c r="E70" s="274" t="s">
        <v>147</v>
      </c>
      <c r="F70" s="274" t="s">
        <v>148</v>
      </c>
      <c r="G70" s="296" t="s">
        <v>10</v>
      </c>
    </row>
    <row r="71" spans="1:9" ht="30.75" customHeight="1">
      <c r="A71" s="297" t="s">
        <v>265</v>
      </c>
      <c r="B71" s="199" t="s">
        <v>154</v>
      </c>
      <c r="C71" s="271" t="s">
        <v>202</v>
      </c>
      <c r="D71" s="271" t="s">
        <v>155</v>
      </c>
      <c r="E71" s="276">
        <v>0.05</v>
      </c>
      <c r="F71" s="277">
        <v>13.78</v>
      </c>
      <c r="G71" s="299">
        <f>F71*E71</f>
        <v>0.68900000000000006</v>
      </c>
    </row>
    <row r="72" spans="1:9" ht="30" customHeight="1">
      <c r="A72" s="297" t="s">
        <v>254</v>
      </c>
      <c r="B72" s="199" t="s">
        <v>281</v>
      </c>
      <c r="C72" s="271" t="s">
        <v>202</v>
      </c>
      <c r="D72" s="271" t="s">
        <v>155</v>
      </c>
      <c r="E72" s="276">
        <v>0.1</v>
      </c>
      <c r="F72" s="277">
        <v>17.52</v>
      </c>
      <c r="G72" s="299">
        <f>F72*E72</f>
        <v>1.752</v>
      </c>
    </row>
    <row r="73" spans="1:9" ht="20.100000000000001" customHeight="1">
      <c r="A73" s="297" t="s">
        <v>361</v>
      </c>
      <c r="B73" s="199" t="s">
        <v>362</v>
      </c>
      <c r="C73" s="271" t="s">
        <v>202</v>
      </c>
      <c r="D73" s="271" t="s">
        <v>257</v>
      </c>
      <c r="E73" s="276">
        <v>1</v>
      </c>
      <c r="F73" s="277">
        <v>4.0599999999999996</v>
      </c>
      <c r="G73" s="299">
        <f>F73*E73</f>
        <v>4.0599999999999996</v>
      </c>
    </row>
    <row r="74" spans="1:9" ht="60">
      <c r="A74" s="477"/>
      <c r="B74" s="478"/>
      <c r="C74" s="478"/>
      <c r="D74" s="478"/>
      <c r="E74" s="478"/>
      <c r="F74" s="374" t="s">
        <v>383</v>
      </c>
      <c r="G74" s="299">
        <f>SUM(G71:G73)</f>
        <v>6.5009999999999994</v>
      </c>
      <c r="I74" s="245"/>
    </row>
    <row r="75" spans="1:9" ht="48" customHeight="1" thickBot="1">
      <c r="A75" s="479"/>
      <c r="B75" s="480"/>
      <c r="C75" s="480"/>
      <c r="D75" s="480"/>
      <c r="E75" s="480"/>
      <c r="F75" s="321" t="s">
        <v>159</v>
      </c>
      <c r="G75" s="318">
        <f>SUM(G74)</f>
        <v>6.5009999999999994</v>
      </c>
      <c r="H75" s="204"/>
      <c r="I75" s="204"/>
    </row>
    <row r="76" spans="1:9" ht="30" customHeight="1" thickTop="1">
      <c r="A76" s="505" t="s">
        <v>366</v>
      </c>
      <c r="B76" s="506"/>
      <c r="C76" s="506"/>
      <c r="D76" s="506"/>
      <c r="E76" s="506"/>
      <c r="F76" s="506"/>
      <c r="G76" s="507"/>
    </row>
    <row r="77" spans="1:9" ht="18" customHeight="1">
      <c r="A77" s="491" t="s">
        <v>145</v>
      </c>
      <c r="B77" s="492"/>
      <c r="C77" s="274" t="s">
        <v>146</v>
      </c>
      <c r="D77" s="274" t="s">
        <v>5</v>
      </c>
      <c r="E77" s="274" t="s">
        <v>147</v>
      </c>
      <c r="F77" s="274" t="s">
        <v>148</v>
      </c>
      <c r="G77" s="296" t="s">
        <v>10</v>
      </c>
    </row>
    <row r="78" spans="1:9" ht="30">
      <c r="A78" s="306" t="s">
        <v>238</v>
      </c>
      <c r="B78" s="198" t="s">
        <v>239</v>
      </c>
      <c r="C78" s="271" t="s">
        <v>150</v>
      </c>
      <c r="D78" s="279" t="s">
        <v>198</v>
      </c>
      <c r="E78" s="281" t="s">
        <v>240</v>
      </c>
      <c r="F78" s="281">
        <v>7.37</v>
      </c>
      <c r="G78" s="308">
        <f>F78*E78</f>
        <v>0.14002999999999999</v>
      </c>
    </row>
    <row r="79" spans="1:9" ht="30">
      <c r="A79" s="306" t="s">
        <v>241</v>
      </c>
      <c r="B79" s="198" t="s">
        <v>242</v>
      </c>
      <c r="C79" s="271" t="s">
        <v>150</v>
      </c>
      <c r="D79" s="279" t="s">
        <v>173</v>
      </c>
      <c r="E79" s="281" t="s">
        <v>243</v>
      </c>
      <c r="F79" s="281">
        <v>19.760000000000002</v>
      </c>
      <c r="G79" s="308">
        <f t="shared" ref="G79:G82" si="6">F79*E79</f>
        <v>9.8800000000000013E-2</v>
      </c>
    </row>
    <row r="80" spans="1:9" ht="45">
      <c r="A80" s="306" t="s">
        <v>244</v>
      </c>
      <c r="B80" s="198" t="s">
        <v>245</v>
      </c>
      <c r="C80" s="271" t="s">
        <v>150</v>
      </c>
      <c r="D80" s="279" t="s">
        <v>198</v>
      </c>
      <c r="E80" s="281" t="s">
        <v>246</v>
      </c>
      <c r="F80" s="281">
        <v>37.31</v>
      </c>
      <c r="G80" s="308">
        <f t="shared" si="6"/>
        <v>37.31</v>
      </c>
    </row>
    <row r="81" spans="1:10" ht="45">
      <c r="A81" s="306" t="s">
        <v>247</v>
      </c>
      <c r="B81" s="198" t="s">
        <v>248</v>
      </c>
      <c r="C81" s="271" t="s">
        <v>150</v>
      </c>
      <c r="D81" s="279" t="s">
        <v>155</v>
      </c>
      <c r="E81" s="281" t="s">
        <v>249</v>
      </c>
      <c r="F81" s="281">
        <v>13.09</v>
      </c>
      <c r="G81" s="308">
        <f t="shared" si="6"/>
        <v>7.6183799999999993</v>
      </c>
    </row>
    <row r="82" spans="1:10" ht="45">
      <c r="A82" s="306" t="s">
        <v>250</v>
      </c>
      <c r="B82" s="198" t="s">
        <v>251</v>
      </c>
      <c r="C82" s="271" t="s">
        <v>150</v>
      </c>
      <c r="D82" s="279" t="s">
        <v>155</v>
      </c>
      <c r="E82" s="281" t="s">
        <v>249</v>
      </c>
      <c r="F82" s="281">
        <v>16.84</v>
      </c>
      <c r="G82" s="308">
        <f t="shared" si="6"/>
        <v>9.8008799999999994</v>
      </c>
    </row>
    <row r="83" spans="1:10" ht="45.75" customHeight="1">
      <c r="A83" s="477"/>
      <c r="B83" s="478"/>
      <c r="C83" s="478"/>
      <c r="D83" s="478"/>
      <c r="E83" s="478"/>
      <c r="F83" s="319" t="s">
        <v>159</v>
      </c>
      <c r="G83" s="305">
        <f>SUM(G78:G82)</f>
        <v>54.968090000000004</v>
      </c>
    </row>
    <row r="84" spans="1:10" ht="18" customHeight="1">
      <c r="A84" s="493" t="s">
        <v>252</v>
      </c>
      <c r="B84" s="494"/>
      <c r="C84" s="494"/>
      <c r="D84" s="494"/>
      <c r="E84" s="494"/>
      <c r="F84" s="494"/>
      <c r="G84" s="495"/>
    </row>
    <row r="85" spans="1:10" ht="18" customHeight="1">
      <c r="A85" s="491" t="s">
        <v>145</v>
      </c>
      <c r="B85" s="492"/>
      <c r="C85" s="274" t="s">
        <v>146</v>
      </c>
      <c r="D85" s="274" t="s">
        <v>5</v>
      </c>
      <c r="E85" s="274" t="s">
        <v>147</v>
      </c>
      <c r="F85" s="274" t="s">
        <v>148</v>
      </c>
      <c r="G85" s="296" t="s">
        <v>10</v>
      </c>
    </row>
    <row r="86" spans="1:10" ht="30" customHeight="1">
      <c r="A86" s="297" t="s">
        <v>253</v>
      </c>
      <c r="B86" s="199" t="s">
        <v>154</v>
      </c>
      <c r="C86" s="271" t="s">
        <v>202</v>
      </c>
      <c r="D86" s="271" t="s">
        <v>155</v>
      </c>
      <c r="E86" s="283">
        <v>0.2</v>
      </c>
      <c r="F86" s="199">
        <v>13.78</v>
      </c>
      <c r="G86" s="299">
        <f>F86*E86</f>
        <v>2.7560000000000002</v>
      </c>
    </row>
    <row r="87" spans="1:10" ht="30" customHeight="1">
      <c r="A87" s="297" t="s">
        <v>254</v>
      </c>
      <c r="B87" s="200" t="s">
        <v>281</v>
      </c>
      <c r="C87" s="271" t="s">
        <v>202</v>
      </c>
      <c r="D87" s="271" t="s">
        <v>155</v>
      </c>
      <c r="E87" s="283">
        <v>0.4</v>
      </c>
      <c r="F87" s="277">
        <v>17.52</v>
      </c>
      <c r="G87" s="299">
        <f t="shared" ref="G87:G88" si="7">F87*E87</f>
        <v>7.008</v>
      </c>
    </row>
    <row r="88" spans="1:10" ht="18" customHeight="1">
      <c r="A88" s="297" t="s">
        <v>255</v>
      </c>
      <c r="B88" s="199" t="s">
        <v>256</v>
      </c>
      <c r="C88" s="271" t="s">
        <v>202</v>
      </c>
      <c r="D88" s="271" t="s">
        <v>257</v>
      </c>
      <c r="E88" s="284">
        <v>1</v>
      </c>
      <c r="F88" s="277">
        <v>50.79</v>
      </c>
      <c r="G88" s="309">
        <f t="shared" si="7"/>
        <v>50.79</v>
      </c>
    </row>
    <row r="89" spans="1:10" ht="60">
      <c r="A89" s="489"/>
      <c r="B89" s="490"/>
      <c r="C89" s="490"/>
      <c r="D89" s="490"/>
      <c r="E89" s="490"/>
      <c r="F89" s="374" t="s">
        <v>383</v>
      </c>
      <c r="G89" s="299">
        <f>SUM(G86:G88)</f>
        <v>60.554000000000002</v>
      </c>
      <c r="I89" s="204"/>
    </row>
    <row r="90" spans="1:10" ht="50.25" customHeight="1">
      <c r="A90" s="489"/>
      <c r="B90" s="490"/>
      <c r="C90" s="490"/>
      <c r="D90" s="490"/>
      <c r="E90" s="490"/>
      <c r="F90" s="319" t="s">
        <v>159</v>
      </c>
      <c r="G90" s="305">
        <f>SUM(G89)</f>
        <v>60.554000000000002</v>
      </c>
      <c r="H90" s="246"/>
      <c r="I90" s="204"/>
      <c r="J90" s="204"/>
    </row>
    <row r="91" spans="1:10" ht="30" customHeight="1">
      <c r="A91" s="493" t="s">
        <v>365</v>
      </c>
      <c r="B91" s="494"/>
      <c r="C91" s="494"/>
      <c r="D91" s="494"/>
      <c r="E91" s="494"/>
      <c r="F91" s="494"/>
      <c r="G91" s="495"/>
    </row>
    <row r="92" spans="1:10" ht="18" customHeight="1">
      <c r="A92" s="491" t="s">
        <v>145</v>
      </c>
      <c r="B92" s="492"/>
      <c r="C92" s="274" t="s">
        <v>146</v>
      </c>
      <c r="D92" s="274" t="s">
        <v>5</v>
      </c>
      <c r="E92" s="274" t="s">
        <v>147</v>
      </c>
      <c r="F92" s="274" t="s">
        <v>148</v>
      </c>
      <c r="G92" s="296" t="s">
        <v>10</v>
      </c>
    </row>
    <row r="93" spans="1:10" ht="30">
      <c r="A93" s="310" t="s">
        <v>238</v>
      </c>
      <c r="B93" s="201" t="s">
        <v>239</v>
      </c>
      <c r="C93" s="271" t="s">
        <v>150</v>
      </c>
      <c r="D93" s="285" t="s">
        <v>198</v>
      </c>
      <c r="E93" s="286" t="s">
        <v>240</v>
      </c>
      <c r="F93" s="281">
        <v>7.37</v>
      </c>
      <c r="G93" s="311">
        <f>F93*E93</f>
        <v>0.14002999999999999</v>
      </c>
    </row>
    <row r="94" spans="1:10" ht="30.75" thickBot="1">
      <c r="A94" s="362" t="s">
        <v>258</v>
      </c>
      <c r="B94" s="363" t="s">
        <v>259</v>
      </c>
      <c r="C94" s="329" t="s">
        <v>150</v>
      </c>
      <c r="D94" s="364" t="s">
        <v>198</v>
      </c>
      <c r="E94" s="365" t="s">
        <v>246</v>
      </c>
      <c r="F94" s="355">
        <v>12.17</v>
      </c>
      <c r="G94" s="366">
        <f t="shared" ref="G94:G97" si="8">F94*E94</f>
        <v>12.17</v>
      </c>
    </row>
    <row r="95" spans="1:10" ht="30.75" thickTop="1">
      <c r="A95" s="357" t="s">
        <v>241</v>
      </c>
      <c r="B95" s="358" t="s">
        <v>242</v>
      </c>
      <c r="C95" s="323" t="s">
        <v>150</v>
      </c>
      <c r="D95" s="359" t="s">
        <v>173</v>
      </c>
      <c r="E95" s="360" t="s">
        <v>243</v>
      </c>
      <c r="F95" s="349">
        <v>19.760000000000002</v>
      </c>
      <c r="G95" s="361">
        <f t="shared" si="8"/>
        <v>9.8800000000000013E-2</v>
      </c>
    </row>
    <row r="96" spans="1:10" ht="45">
      <c r="A96" s="310" t="s">
        <v>247</v>
      </c>
      <c r="B96" s="201" t="s">
        <v>248</v>
      </c>
      <c r="C96" s="271" t="s">
        <v>150</v>
      </c>
      <c r="D96" s="285" t="s">
        <v>155</v>
      </c>
      <c r="E96" s="286" t="s">
        <v>249</v>
      </c>
      <c r="F96" s="281">
        <v>13.09</v>
      </c>
      <c r="G96" s="311">
        <f t="shared" si="8"/>
        <v>7.6183799999999993</v>
      </c>
    </row>
    <row r="97" spans="1:7" ht="45">
      <c r="A97" s="310" t="s">
        <v>250</v>
      </c>
      <c r="B97" s="201" t="s">
        <v>251</v>
      </c>
      <c r="C97" s="271" t="s">
        <v>150</v>
      </c>
      <c r="D97" s="285" t="s">
        <v>155</v>
      </c>
      <c r="E97" s="286" t="s">
        <v>249</v>
      </c>
      <c r="F97" s="281">
        <v>16.84</v>
      </c>
      <c r="G97" s="311">
        <f t="shared" si="8"/>
        <v>9.8008799999999994</v>
      </c>
    </row>
    <row r="98" spans="1:7" ht="45" customHeight="1">
      <c r="A98" s="477"/>
      <c r="B98" s="478"/>
      <c r="C98" s="478"/>
      <c r="D98" s="478"/>
      <c r="E98" s="478"/>
      <c r="F98" s="319" t="s">
        <v>159</v>
      </c>
      <c r="G98" s="305">
        <f>SUM(G93:G97)</f>
        <v>29.82809</v>
      </c>
    </row>
    <row r="99" spans="1:7" ht="18" customHeight="1">
      <c r="A99" s="508" t="s">
        <v>367</v>
      </c>
      <c r="B99" s="509"/>
      <c r="C99" s="509"/>
      <c r="D99" s="509"/>
      <c r="E99" s="509"/>
      <c r="F99" s="509"/>
      <c r="G99" s="510"/>
    </row>
    <row r="100" spans="1:7" ht="18" customHeight="1">
      <c r="A100" s="491" t="s">
        <v>145</v>
      </c>
      <c r="B100" s="492"/>
      <c r="C100" s="274" t="s">
        <v>146</v>
      </c>
      <c r="D100" s="274" t="s">
        <v>5</v>
      </c>
      <c r="E100" s="274" t="s">
        <v>147</v>
      </c>
      <c r="F100" s="274" t="s">
        <v>148</v>
      </c>
      <c r="G100" s="296" t="s">
        <v>10</v>
      </c>
    </row>
    <row r="101" spans="1:7" ht="30" customHeight="1">
      <c r="A101" s="312">
        <v>3148</v>
      </c>
      <c r="B101" s="249" t="s">
        <v>239</v>
      </c>
      <c r="C101" s="289" t="s">
        <v>150</v>
      </c>
      <c r="D101" s="288" t="s">
        <v>257</v>
      </c>
      <c r="E101" s="290">
        <v>1.9E-2</v>
      </c>
      <c r="F101" s="291">
        <v>7.37</v>
      </c>
      <c r="G101" s="313">
        <f>F101*E101</f>
        <v>0.14002999999999999</v>
      </c>
    </row>
    <row r="102" spans="1:7" ht="30" customHeight="1">
      <c r="A102" s="312">
        <v>10409</v>
      </c>
      <c r="B102" s="249" t="s">
        <v>260</v>
      </c>
      <c r="C102" s="289" t="s">
        <v>150</v>
      </c>
      <c r="D102" s="288" t="s">
        <v>198</v>
      </c>
      <c r="E102" s="292" t="s">
        <v>246</v>
      </c>
      <c r="F102" s="292">
        <v>101.76</v>
      </c>
      <c r="G102" s="313">
        <f t="shared" ref="G102:G104" si="9">F102*E102</f>
        <v>101.76</v>
      </c>
    </row>
    <row r="103" spans="1:7" ht="30" customHeight="1">
      <c r="A103" s="312" t="s">
        <v>250</v>
      </c>
      <c r="B103" s="249" t="s">
        <v>251</v>
      </c>
      <c r="C103" s="289" t="s">
        <v>150</v>
      </c>
      <c r="D103" s="288" t="s">
        <v>155</v>
      </c>
      <c r="E103" s="290">
        <v>0.78900000000000003</v>
      </c>
      <c r="F103" s="292">
        <v>16.84</v>
      </c>
      <c r="G103" s="313">
        <f t="shared" si="9"/>
        <v>13.286760000000001</v>
      </c>
    </row>
    <row r="104" spans="1:7" ht="30" customHeight="1">
      <c r="A104" s="312" t="s">
        <v>153</v>
      </c>
      <c r="B104" s="249" t="s">
        <v>154</v>
      </c>
      <c r="C104" s="289" t="s">
        <v>150</v>
      </c>
      <c r="D104" s="288" t="s">
        <v>155</v>
      </c>
      <c r="E104" s="290">
        <v>0.78900000000000003</v>
      </c>
      <c r="F104" s="292">
        <v>13.09</v>
      </c>
      <c r="G104" s="313">
        <f t="shared" si="9"/>
        <v>10.328010000000001</v>
      </c>
    </row>
    <row r="105" spans="1:7" ht="46.5" customHeight="1">
      <c r="A105" s="477"/>
      <c r="B105" s="478"/>
      <c r="C105" s="478"/>
      <c r="D105" s="478"/>
      <c r="E105" s="478"/>
      <c r="F105" s="319" t="s">
        <v>159</v>
      </c>
      <c r="G105" s="305">
        <f>SUM(G101:G104)</f>
        <v>125.51480000000001</v>
      </c>
    </row>
    <row r="106" spans="1:7" ht="30" customHeight="1">
      <c r="A106" s="493" t="s">
        <v>261</v>
      </c>
      <c r="B106" s="494"/>
      <c r="C106" s="494"/>
      <c r="D106" s="494"/>
      <c r="E106" s="494"/>
      <c r="F106" s="494"/>
      <c r="G106" s="495"/>
    </row>
    <row r="107" spans="1:7" ht="18" customHeight="1">
      <c r="A107" s="491" t="s">
        <v>145</v>
      </c>
      <c r="B107" s="492"/>
      <c r="C107" s="274" t="s">
        <v>146</v>
      </c>
      <c r="D107" s="274" t="s">
        <v>5</v>
      </c>
      <c r="E107" s="274" t="s">
        <v>147</v>
      </c>
      <c r="F107" s="274" t="s">
        <v>148</v>
      </c>
      <c r="G107" s="296" t="s">
        <v>10</v>
      </c>
    </row>
    <row r="108" spans="1:7" ht="30">
      <c r="A108" s="310" t="s">
        <v>238</v>
      </c>
      <c r="B108" s="201" t="s">
        <v>239</v>
      </c>
      <c r="C108" s="271" t="s">
        <v>150</v>
      </c>
      <c r="D108" s="285" t="s">
        <v>198</v>
      </c>
      <c r="E108" s="292" t="s">
        <v>240</v>
      </c>
      <c r="F108" s="286">
        <v>7.37</v>
      </c>
      <c r="G108" s="311">
        <f>F108*E108</f>
        <v>0.14002999999999999</v>
      </c>
    </row>
    <row r="109" spans="1:7" ht="34.5" customHeight="1">
      <c r="A109" s="310" t="s">
        <v>262</v>
      </c>
      <c r="B109" s="201" t="s">
        <v>263</v>
      </c>
      <c r="C109" s="271" t="s">
        <v>150</v>
      </c>
      <c r="D109" s="285" t="s">
        <v>198</v>
      </c>
      <c r="E109" s="292" t="s">
        <v>246</v>
      </c>
      <c r="F109" s="286">
        <v>61.23</v>
      </c>
      <c r="G109" s="311">
        <f t="shared" ref="G109:G111" si="10">F109*E109</f>
        <v>61.23</v>
      </c>
    </row>
    <row r="110" spans="1:7" ht="45">
      <c r="A110" s="310" t="s">
        <v>247</v>
      </c>
      <c r="B110" s="201" t="s">
        <v>248</v>
      </c>
      <c r="C110" s="271" t="s">
        <v>150</v>
      </c>
      <c r="D110" s="285" t="s">
        <v>155</v>
      </c>
      <c r="E110" s="292" t="s">
        <v>264</v>
      </c>
      <c r="F110" s="286">
        <v>13.09</v>
      </c>
      <c r="G110" s="311">
        <f t="shared" si="10"/>
        <v>10.328010000000001</v>
      </c>
    </row>
    <row r="111" spans="1:7" ht="45">
      <c r="A111" s="310" t="s">
        <v>250</v>
      </c>
      <c r="B111" s="201" t="s">
        <v>251</v>
      </c>
      <c r="C111" s="271" t="s">
        <v>150</v>
      </c>
      <c r="D111" s="285" t="s">
        <v>155</v>
      </c>
      <c r="E111" s="292" t="s">
        <v>264</v>
      </c>
      <c r="F111" s="286">
        <v>16.84</v>
      </c>
      <c r="G111" s="311">
        <f t="shared" si="10"/>
        <v>13.286760000000001</v>
      </c>
    </row>
    <row r="112" spans="1:7" ht="44.25" customHeight="1" thickBot="1">
      <c r="A112" s="484"/>
      <c r="B112" s="485"/>
      <c r="C112" s="485"/>
      <c r="D112" s="485"/>
      <c r="E112" s="485"/>
      <c r="F112" s="321" t="s">
        <v>159</v>
      </c>
      <c r="G112" s="318">
        <f>SUM(G108:G111)</f>
        <v>84.984800000000007</v>
      </c>
    </row>
    <row r="113" spans="1:7" ht="30" customHeight="1" thickTop="1">
      <c r="A113" s="505" t="s">
        <v>368</v>
      </c>
      <c r="B113" s="506"/>
      <c r="C113" s="506"/>
      <c r="D113" s="506"/>
      <c r="E113" s="506"/>
      <c r="F113" s="506"/>
      <c r="G113" s="507"/>
    </row>
    <row r="114" spans="1:7" ht="18" customHeight="1">
      <c r="A114" s="491" t="s">
        <v>145</v>
      </c>
      <c r="B114" s="492"/>
      <c r="C114" s="274" t="s">
        <v>146</v>
      </c>
      <c r="D114" s="274" t="s">
        <v>5</v>
      </c>
      <c r="E114" s="274" t="s">
        <v>147</v>
      </c>
      <c r="F114" s="274" t="s">
        <v>148</v>
      </c>
      <c r="G114" s="296" t="s">
        <v>10</v>
      </c>
    </row>
    <row r="115" spans="1:7" ht="45">
      <c r="A115" s="310" t="s">
        <v>266</v>
      </c>
      <c r="B115" s="201" t="s">
        <v>267</v>
      </c>
      <c r="C115" s="271" t="s">
        <v>150</v>
      </c>
      <c r="D115" s="285" t="s">
        <v>194</v>
      </c>
      <c r="E115" s="293">
        <v>0.04</v>
      </c>
      <c r="F115" s="287">
        <v>60</v>
      </c>
      <c r="G115" s="311">
        <f>F115*E115</f>
        <v>2.4</v>
      </c>
    </row>
    <row r="116" spans="1:7" ht="18" customHeight="1">
      <c r="A116" s="310" t="s">
        <v>268</v>
      </c>
      <c r="B116" s="201" t="s">
        <v>269</v>
      </c>
      <c r="C116" s="271" t="s">
        <v>150</v>
      </c>
      <c r="D116" s="285" t="s">
        <v>169</v>
      </c>
      <c r="E116" s="293">
        <v>14</v>
      </c>
      <c r="F116" s="287" t="s">
        <v>270</v>
      </c>
      <c r="G116" s="311">
        <f t="shared" ref="G116:G118" si="11">F116*E116</f>
        <v>9.3800000000000008</v>
      </c>
    </row>
    <row r="117" spans="1:7" ht="30">
      <c r="A117" s="310" t="s">
        <v>271</v>
      </c>
      <c r="B117" s="201" t="s">
        <v>272</v>
      </c>
      <c r="C117" s="271" t="s">
        <v>150</v>
      </c>
      <c r="D117" s="285" t="s">
        <v>155</v>
      </c>
      <c r="E117" s="293">
        <v>2</v>
      </c>
      <c r="F117" s="287">
        <v>17.239999999999998</v>
      </c>
      <c r="G117" s="311">
        <f t="shared" si="11"/>
        <v>34.479999999999997</v>
      </c>
    </row>
    <row r="118" spans="1:7" ht="30">
      <c r="A118" s="310" t="s">
        <v>153</v>
      </c>
      <c r="B118" s="201" t="s">
        <v>154</v>
      </c>
      <c r="C118" s="271" t="s">
        <v>150</v>
      </c>
      <c r="D118" s="285" t="s">
        <v>155</v>
      </c>
      <c r="E118" s="293">
        <v>2</v>
      </c>
      <c r="F118" s="287">
        <v>13.58</v>
      </c>
      <c r="G118" s="311">
        <f t="shared" si="11"/>
        <v>27.16</v>
      </c>
    </row>
    <row r="119" spans="1:7" ht="45" customHeight="1">
      <c r="A119" s="489"/>
      <c r="B119" s="490"/>
      <c r="C119" s="490"/>
      <c r="D119" s="490"/>
      <c r="E119" s="490"/>
      <c r="F119" s="319" t="s">
        <v>159</v>
      </c>
      <c r="G119" s="305">
        <f>SUM(G115:G118)</f>
        <v>73.42</v>
      </c>
    </row>
    <row r="120" spans="1:7" ht="18" customHeight="1">
      <c r="A120" s="508" t="s">
        <v>353</v>
      </c>
      <c r="B120" s="509"/>
      <c r="C120" s="509"/>
      <c r="D120" s="509"/>
      <c r="E120" s="509"/>
      <c r="F120" s="509"/>
      <c r="G120" s="510"/>
    </row>
    <row r="121" spans="1:7" ht="18" customHeight="1">
      <c r="A121" s="491" t="s">
        <v>145</v>
      </c>
      <c r="B121" s="492"/>
      <c r="C121" s="274" t="s">
        <v>146</v>
      </c>
      <c r="D121" s="274" t="s">
        <v>5</v>
      </c>
      <c r="E121" s="274" t="s">
        <v>147</v>
      </c>
      <c r="F121" s="274" t="s">
        <v>148</v>
      </c>
      <c r="G121" s="296" t="s">
        <v>10</v>
      </c>
    </row>
    <row r="122" spans="1:7" ht="45">
      <c r="A122" s="310" t="s">
        <v>273</v>
      </c>
      <c r="B122" s="201" t="s">
        <v>274</v>
      </c>
      <c r="C122" s="271" t="s">
        <v>150</v>
      </c>
      <c r="D122" s="271" t="s">
        <v>275</v>
      </c>
      <c r="E122" s="286" t="s">
        <v>276</v>
      </c>
      <c r="F122" s="286">
        <v>54.54</v>
      </c>
      <c r="G122" s="315">
        <f>F122*E122</f>
        <v>57.267000000000003</v>
      </c>
    </row>
    <row r="123" spans="1:7" ht="30">
      <c r="A123" s="310" t="s">
        <v>153</v>
      </c>
      <c r="B123" s="201" t="s">
        <v>154</v>
      </c>
      <c r="C123" s="289" t="s">
        <v>150</v>
      </c>
      <c r="D123" s="294" t="s">
        <v>155</v>
      </c>
      <c r="E123" s="286" t="s">
        <v>152</v>
      </c>
      <c r="F123" s="286">
        <v>13.58</v>
      </c>
      <c r="G123" s="315">
        <f>F123*E123</f>
        <v>27.16</v>
      </c>
    </row>
    <row r="124" spans="1:7" ht="45" customHeight="1">
      <c r="A124" s="489"/>
      <c r="B124" s="490"/>
      <c r="C124" s="490"/>
      <c r="D124" s="490"/>
      <c r="E124" s="490"/>
      <c r="F124" s="320" t="s">
        <v>159</v>
      </c>
      <c r="G124" s="305">
        <f>SUM(G122:G123)</f>
        <v>84.427000000000007</v>
      </c>
    </row>
    <row r="125" spans="1:7" ht="32.25" customHeight="1">
      <c r="A125" s="493" t="s">
        <v>277</v>
      </c>
      <c r="B125" s="494"/>
      <c r="C125" s="494"/>
      <c r="D125" s="494"/>
      <c r="E125" s="494"/>
      <c r="F125" s="494"/>
      <c r="G125" s="495"/>
    </row>
    <row r="126" spans="1:7" ht="18" customHeight="1">
      <c r="A126" s="491" t="s">
        <v>145</v>
      </c>
      <c r="B126" s="492"/>
      <c r="C126" s="274" t="s">
        <v>146</v>
      </c>
      <c r="D126" s="274" t="s">
        <v>5</v>
      </c>
      <c r="E126" s="274" t="s">
        <v>147</v>
      </c>
      <c r="F126" s="274" t="s">
        <v>148</v>
      </c>
      <c r="G126" s="296" t="s">
        <v>10</v>
      </c>
    </row>
    <row r="127" spans="1:7" ht="75">
      <c r="A127" s="310" t="s">
        <v>278</v>
      </c>
      <c r="B127" s="202" t="s">
        <v>279</v>
      </c>
      <c r="C127" s="271" t="s">
        <v>150</v>
      </c>
      <c r="D127" s="271" t="s">
        <v>257</v>
      </c>
      <c r="E127" s="286" t="s">
        <v>246</v>
      </c>
      <c r="F127" s="295">
        <v>1039.8399999999999</v>
      </c>
      <c r="G127" s="316">
        <f>F127*E127</f>
        <v>1039.8399999999999</v>
      </c>
    </row>
    <row r="128" spans="1:7" ht="29.25" customHeight="1">
      <c r="A128" s="310" t="s">
        <v>280</v>
      </c>
      <c r="B128" s="202" t="s">
        <v>281</v>
      </c>
      <c r="C128" s="271" t="s">
        <v>150</v>
      </c>
      <c r="D128" s="271" t="s">
        <v>155</v>
      </c>
      <c r="E128" s="286" t="s">
        <v>282</v>
      </c>
      <c r="F128" s="286">
        <v>17.45</v>
      </c>
      <c r="G128" s="316">
        <f>F128*E128</f>
        <v>122.14999999999999</v>
      </c>
    </row>
    <row r="129" spans="1:7" ht="43.5" customHeight="1" thickBot="1">
      <c r="A129" s="484"/>
      <c r="B129" s="485"/>
      <c r="C129" s="485"/>
      <c r="D129" s="485"/>
      <c r="E129" s="485"/>
      <c r="F129" s="321" t="s">
        <v>159</v>
      </c>
      <c r="G129" s="367">
        <f>SUM(G127:G128)</f>
        <v>1161.99</v>
      </c>
    </row>
    <row r="130" spans="1:7" ht="18" customHeight="1" thickTop="1">
      <c r="A130" s="505" t="s">
        <v>369</v>
      </c>
      <c r="B130" s="506"/>
      <c r="C130" s="506"/>
      <c r="D130" s="506"/>
      <c r="E130" s="506"/>
      <c r="F130" s="506"/>
      <c r="G130" s="507"/>
    </row>
    <row r="131" spans="1:7" ht="18" customHeight="1">
      <c r="A131" s="491" t="s">
        <v>145</v>
      </c>
      <c r="B131" s="492"/>
      <c r="C131" s="274" t="s">
        <v>146</v>
      </c>
      <c r="D131" s="274" t="s">
        <v>5</v>
      </c>
      <c r="E131" s="274" t="s">
        <v>147</v>
      </c>
      <c r="F131" s="274" t="s">
        <v>148</v>
      </c>
      <c r="G131" s="296" t="s">
        <v>10</v>
      </c>
    </row>
    <row r="132" spans="1:7" ht="28.5" customHeight="1">
      <c r="A132" s="297" t="s">
        <v>265</v>
      </c>
      <c r="B132" s="199" t="s">
        <v>154</v>
      </c>
      <c r="C132" s="271" t="s">
        <v>202</v>
      </c>
      <c r="D132" s="271" t="s">
        <v>155</v>
      </c>
      <c r="E132" s="298">
        <v>0.04</v>
      </c>
      <c r="F132" s="277">
        <v>4.68</v>
      </c>
      <c r="G132" s="299">
        <f>F132*E132</f>
        <v>0.18720000000000001</v>
      </c>
    </row>
    <row r="133" spans="1:7" ht="27.75" customHeight="1">
      <c r="A133" s="297" t="s">
        <v>283</v>
      </c>
      <c r="B133" s="199" t="s">
        <v>281</v>
      </c>
      <c r="C133" s="271" t="s">
        <v>202</v>
      </c>
      <c r="D133" s="271" t="s">
        <v>155</v>
      </c>
      <c r="E133" s="298">
        <v>0.08</v>
      </c>
      <c r="F133" s="277">
        <v>6.47</v>
      </c>
      <c r="G133" s="299">
        <f t="shared" ref="G133:G134" si="12">F133*E133</f>
        <v>0.51759999999999995</v>
      </c>
    </row>
    <row r="134" spans="1:7" ht="18" customHeight="1">
      <c r="A134" s="297" t="s">
        <v>370</v>
      </c>
      <c r="B134" s="199" t="s">
        <v>284</v>
      </c>
      <c r="C134" s="271" t="s">
        <v>202</v>
      </c>
      <c r="D134" s="271" t="s">
        <v>162</v>
      </c>
      <c r="E134" s="298">
        <v>1</v>
      </c>
      <c r="F134" s="277">
        <v>7.8</v>
      </c>
      <c r="G134" s="299">
        <f t="shared" si="12"/>
        <v>7.8</v>
      </c>
    </row>
    <row r="135" spans="1:7" ht="60">
      <c r="A135" s="489"/>
      <c r="B135" s="490"/>
      <c r="C135" s="490"/>
      <c r="D135" s="490"/>
      <c r="E135" s="490"/>
      <c r="F135" s="374" t="s">
        <v>382</v>
      </c>
      <c r="G135" s="299">
        <f>SUM(G132:G134)</f>
        <v>8.5047999999999995</v>
      </c>
    </row>
    <row r="136" spans="1:7" ht="42.75" customHeight="1">
      <c r="A136" s="489"/>
      <c r="B136" s="490"/>
      <c r="C136" s="490"/>
      <c r="D136" s="490"/>
      <c r="E136" s="490"/>
      <c r="F136" s="319" t="s">
        <v>159</v>
      </c>
      <c r="G136" s="305">
        <f>SUM(G135)</f>
        <v>8.5047999999999995</v>
      </c>
    </row>
    <row r="137" spans="1:7" ht="28.5" customHeight="1">
      <c r="A137" s="493" t="s">
        <v>285</v>
      </c>
      <c r="B137" s="494"/>
      <c r="C137" s="494"/>
      <c r="D137" s="494"/>
      <c r="E137" s="494"/>
      <c r="F137" s="494"/>
      <c r="G137" s="495"/>
    </row>
    <row r="138" spans="1:7" ht="18" customHeight="1">
      <c r="A138" s="491" t="s">
        <v>145</v>
      </c>
      <c r="B138" s="492"/>
      <c r="C138" s="274" t="s">
        <v>146</v>
      </c>
      <c r="D138" s="274" t="s">
        <v>5</v>
      </c>
      <c r="E138" s="274" t="s">
        <v>147</v>
      </c>
      <c r="F138" s="274" t="s">
        <v>148</v>
      </c>
      <c r="G138" s="296" t="s">
        <v>10</v>
      </c>
    </row>
    <row r="139" spans="1:7" ht="58.5" customHeight="1">
      <c r="A139" s="310" t="s">
        <v>286</v>
      </c>
      <c r="B139" s="202" t="s">
        <v>287</v>
      </c>
      <c r="C139" s="271" t="s">
        <v>150</v>
      </c>
      <c r="D139" s="285" t="s">
        <v>198</v>
      </c>
      <c r="E139" s="286" t="s">
        <v>152</v>
      </c>
      <c r="F139" s="286">
        <v>0.79</v>
      </c>
      <c r="G139" s="315">
        <f>F139*E139</f>
        <v>1.58</v>
      </c>
    </row>
    <row r="140" spans="1:7" ht="28.5" customHeight="1">
      <c r="A140" s="310" t="s">
        <v>288</v>
      </c>
      <c r="B140" s="202" t="s">
        <v>289</v>
      </c>
      <c r="C140" s="271" t="s">
        <v>150</v>
      </c>
      <c r="D140" s="285" t="s">
        <v>198</v>
      </c>
      <c r="E140" s="286" t="s">
        <v>246</v>
      </c>
      <c r="F140" s="286">
        <v>35.18</v>
      </c>
      <c r="G140" s="315">
        <f t="shared" ref="G140:G142" si="13">F140*E140</f>
        <v>35.18</v>
      </c>
    </row>
    <row r="141" spans="1:7" ht="30">
      <c r="A141" s="310" t="s">
        <v>290</v>
      </c>
      <c r="B141" s="202" t="s">
        <v>291</v>
      </c>
      <c r="C141" s="271" t="s">
        <v>150</v>
      </c>
      <c r="D141" s="285" t="s">
        <v>155</v>
      </c>
      <c r="E141" s="286" t="s">
        <v>292</v>
      </c>
      <c r="F141" s="286">
        <v>13.56</v>
      </c>
      <c r="G141" s="315">
        <f t="shared" si="13"/>
        <v>1.8034800000000002</v>
      </c>
    </row>
    <row r="142" spans="1:7" ht="28.5" customHeight="1">
      <c r="A142" s="310" t="s">
        <v>280</v>
      </c>
      <c r="B142" s="202" t="s">
        <v>281</v>
      </c>
      <c r="C142" s="271" t="s">
        <v>150</v>
      </c>
      <c r="D142" s="285" t="s">
        <v>155</v>
      </c>
      <c r="E142" s="286" t="s">
        <v>292</v>
      </c>
      <c r="F142" s="286">
        <v>17.45</v>
      </c>
      <c r="G142" s="315">
        <f t="shared" si="13"/>
        <v>2.3208500000000001</v>
      </c>
    </row>
    <row r="143" spans="1:7" ht="45" customHeight="1">
      <c r="A143" s="489"/>
      <c r="B143" s="490"/>
      <c r="C143" s="490"/>
      <c r="D143" s="490"/>
      <c r="E143" s="490"/>
      <c r="F143" s="319" t="s">
        <v>159</v>
      </c>
      <c r="G143" s="305">
        <f>SUM(G139:G142)</f>
        <v>40.884329999999999</v>
      </c>
    </row>
    <row r="144" spans="1:7" ht="18" customHeight="1">
      <c r="A144" s="493" t="s">
        <v>293</v>
      </c>
      <c r="B144" s="494"/>
      <c r="C144" s="494"/>
      <c r="D144" s="494"/>
      <c r="E144" s="494"/>
      <c r="F144" s="494"/>
      <c r="G144" s="495"/>
    </row>
    <row r="145" spans="1:7" ht="18" customHeight="1">
      <c r="A145" s="491" t="s">
        <v>145</v>
      </c>
      <c r="B145" s="492"/>
      <c r="C145" s="274" t="s">
        <v>146</v>
      </c>
      <c r="D145" s="274" t="s">
        <v>5</v>
      </c>
      <c r="E145" s="274" t="s">
        <v>147</v>
      </c>
      <c r="F145" s="274" t="s">
        <v>148</v>
      </c>
      <c r="G145" s="296" t="s">
        <v>10</v>
      </c>
    </row>
    <row r="146" spans="1:7" ht="28.5" customHeight="1">
      <c r="A146" s="306" t="s">
        <v>254</v>
      </c>
      <c r="B146" s="198" t="s">
        <v>154</v>
      </c>
      <c r="C146" s="271" t="s">
        <v>202</v>
      </c>
      <c r="D146" s="279" t="s">
        <v>155</v>
      </c>
      <c r="E146" s="300">
        <v>0.5</v>
      </c>
      <c r="F146" s="282">
        <v>13.78</v>
      </c>
      <c r="G146" s="307">
        <f>F146*E146</f>
        <v>6.89</v>
      </c>
    </row>
    <row r="147" spans="1:7" ht="30" customHeight="1">
      <c r="A147" s="306" t="s">
        <v>265</v>
      </c>
      <c r="B147" s="198" t="s">
        <v>281</v>
      </c>
      <c r="C147" s="271" t="s">
        <v>202</v>
      </c>
      <c r="D147" s="279" t="s">
        <v>155</v>
      </c>
      <c r="E147" s="300">
        <v>1</v>
      </c>
      <c r="F147" s="282">
        <v>17.52</v>
      </c>
      <c r="G147" s="307">
        <f t="shared" ref="G147:G148" si="14">F147*E147</f>
        <v>17.52</v>
      </c>
    </row>
    <row r="148" spans="1:7" ht="30.75" thickBot="1">
      <c r="A148" s="352" t="s">
        <v>294</v>
      </c>
      <c r="B148" s="353" t="s">
        <v>295</v>
      </c>
      <c r="C148" s="329" t="s">
        <v>202</v>
      </c>
      <c r="D148" s="354" t="s">
        <v>257</v>
      </c>
      <c r="E148" s="368">
        <v>1</v>
      </c>
      <c r="F148" s="369">
        <v>29.74</v>
      </c>
      <c r="G148" s="370">
        <f t="shared" si="14"/>
        <v>29.74</v>
      </c>
    </row>
    <row r="149" spans="1:7" ht="60.75" thickTop="1">
      <c r="A149" s="514"/>
      <c r="B149" s="515"/>
      <c r="C149" s="515"/>
      <c r="D149" s="515"/>
      <c r="E149" s="515"/>
      <c r="F149" s="323" t="s">
        <v>381</v>
      </c>
      <c r="G149" s="351">
        <f>SUM(G146:G148)</f>
        <v>54.15</v>
      </c>
    </row>
    <row r="150" spans="1:7" ht="45" customHeight="1">
      <c r="A150" s="489"/>
      <c r="B150" s="490"/>
      <c r="C150" s="490"/>
      <c r="D150" s="490"/>
      <c r="E150" s="490"/>
      <c r="F150" s="319" t="s">
        <v>159</v>
      </c>
      <c r="G150" s="317">
        <f>SUM(G149)</f>
        <v>54.15</v>
      </c>
    </row>
    <row r="151" spans="1:7" ht="18" customHeight="1">
      <c r="A151" s="493" t="s">
        <v>296</v>
      </c>
      <c r="B151" s="494"/>
      <c r="C151" s="494"/>
      <c r="D151" s="494"/>
      <c r="E151" s="494"/>
      <c r="F151" s="494"/>
      <c r="G151" s="495"/>
    </row>
    <row r="152" spans="1:7" ht="18" customHeight="1">
      <c r="A152" s="491" t="s">
        <v>145</v>
      </c>
      <c r="B152" s="492"/>
      <c r="C152" s="274" t="s">
        <v>146</v>
      </c>
      <c r="D152" s="274" t="s">
        <v>5</v>
      </c>
      <c r="E152" s="274" t="s">
        <v>147</v>
      </c>
      <c r="F152" s="274" t="s">
        <v>148</v>
      </c>
      <c r="G152" s="296" t="s">
        <v>10</v>
      </c>
    </row>
    <row r="153" spans="1:7" ht="30">
      <c r="A153" s="310" t="s">
        <v>297</v>
      </c>
      <c r="B153" s="202" t="s">
        <v>298</v>
      </c>
      <c r="C153" s="271" t="s">
        <v>150</v>
      </c>
      <c r="D153" s="285" t="s">
        <v>162</v>
      </c>
      <c r="E153" s="286" t="s">
        <v>299</v>
      </c>
      <c r="F153" s="286">
        <v>5.41</v>
      </c>
      <c r="G153" s="311">
        <f>F153*E153</f>
        <v>5.9510000000000005</v>
      </c>
    </row>
    <row r="154" spans="1:7" ht="30">
      <c r="A154" s="310" t="s">
        <v>290</v>
      </c>
      <c r="B154" s="202" t="s">
        <v>291</v>
      </c>
      <c r="C154" s="271" t="s">
        <v>150</v>
      </c>
      <c r="D154" s="285" t="s">
        <v>155</v>
      </c>
      <c r="E154" s="286" t="s">
        <v>300</v>
      </c>
      <c r="F154" s="286">
        <v>13.56</v>
      </c>
      <c r="G154" s="311">
        <f t="shared" ref="G154:G155" si="15">F154*E154</f>
        <v>1.5187200000000001</v>
      </c>
    </row>
    <row r="155" spans="1:7" ht="28.5" customHeight="1">
      <c r="A155" s="310" t="s">
        <v>280</v>
      </c>
      <c r="B155" s="202" t="s">
        <v>281</v>
      </c>
      <c r="C155" s="271" t="s">
        <v>150</v>
      </c>
      <c r="D155" s="285" t="s">
        <v>155</v>
      </c>
      <c r="E155" s="286" t="s">
        <v>300</v>
      </c>
      <c r="F155" s="286">
        <v>17.45</v>
      </c>
      <c r="G155" s="311">
        <f t="shared" si="15"/>
        <v>1.9543999999999999</v>
      </c>
    </row>
    <row r="156" spans="1:7" ht="45" customHeight="1">
      <c r="A156" s="314"/>
      <c r="B156" s="200"/>
      <c r="C156" s="200"/>
      <c r="D156" s="200"/>
      <c r="E156" s="200"/>
      <c r="F156" s="319" t="s">
        <v>159</v>
      </c>
      <c r="G156" s="305">
        <f>SUM(G153:G155)</f>
        <v>9.4241200000000003</v>
      </c>
    </row>
    <row r="157" spans="1:7" ht="18" customHeight="1">
      <c r="A157" s="493" t="s">
        <v>301</v>
      </c>
      <c r="B157" s="494"/>
      <c r="C157" s="494"/>
      <c r="D157" s="494"/>
      <c r="E157" s="494"/>
      <c r="F157" s="494"/>
      <c r="G157" s="495"/>
    </row>
    <row r="158" spans="1:7" ht="18" customHeight="1">
      <c r="A158" s="491" t="s">
        <v>145</v>
      </c>
      <c r="B158" s="492"/>
      <c r="C158" s="274" t="s">
        <v>146</v>
      </c>
      <c r="D158" s="274" t="s">
        <v>5</v>
      </c>
      <c r="E158" s="274" t="s">
        <v>147</v>
      </c>
      <c r="F158" s="274" t="s">
        <v>148</v>
      </c>
      <c r="G158" s="296" t="s">
        <v>10</v>
      </c>
    </row>
    <row r="159" spans="1:7" ht="75">
      <c r="A159" s="310" t="s">
        <v>302</v>
      </c>
      <c r="B159" s="202" t="s">
        <v>303</v>
      </c>
      <c r="C159" s="271" t="s">
        <v>150</v>
      </c>
      <c r="D159" s="285" t="s">
        <v>198</v>
      </c>
      <c r="E159" s="286" t="s">
        <v>246</v>
      </c>
      <c r="F159" s="286">
        <v>33.479999999999997</v>
      </c>
      <c r="G159" s="311">
        <f>F159*E159</f>
        <v>33.479999999999997</v>
      </c>
    </row>
    <row r="160" spans="1:7" ht="30">
      <c r="A160" s="310" t="s">
        <v>290</v>
      </c>
      <c r="B160" s="202" t="s">
        <v>291</v>
      </c>
      <c r="C160" s="271" t="s">
        <v>150</v>
      </c>
      <c r="D160" s="285" t="s">
        <v>155</v>
      </c>
      <c r="E160" s="286" t="s">
        <v>304</v>
      </c>
      <c r="F160" s="286">
        <v>13.56</v>
      </c>
      <c r="G160" s="311">
        <f t="shared" ref="G160:G161" si="16">F160*E160</f>
        <v>3.4320360000000001</v>
      </c>
    </row>
    <row r="161" spans="1:7" ht="27" customHeight="1">
      <c r="A161" s="310" t="s">
        <v>280</v>
      </c>
      <c r="B161" s="202" t="s">
        <v>281</v>
      </c>
      <c r="C161" s="271" t="s">
        <v>150</v>
      </c>
      <c r="D161" s="285" t="s">
        <v>155</v>
      </c>
      <c r="E161" s="286" t="s">
        <v>304</v>
      </c>
      <c r="F161" s="286">
        <v>17.45</v>
      </c>
      <c r="G161" s="311">
        <f t="shared" si="16"/>
        <v>4.416595</v>
      </c>
    </row>
    <row r="162" spans="1:7" ht="45" customHeight="1" thickBot="1">
      <c r="A162" s="371"/>
      <c r="B162" s="372"/>
      <c r="C162" s="372"/>
      <c r="D162" s="372"/>
      <c r="E162" s="372"/>
      <c r="F162" s="321" t="s">
        <v>159</v>
      </c>
      <c r="G162" s="318">
        <f>SUM(G159:G161)</f>
        <v>41.328631000000001</v>
      </c>
    </row>
    <row r="163" spans="1:7" ht="18" customHeight="1" thickTop="1">
      <c r="A163" s="505" t="s">
        <v>307</v>
      </c>
      <c r="B163" s="506"/>
      <c r="C163" s="506"/>
      <c r="D163" s="506"/>
      <c r="E163" s="506"/>
      <c r="F163" s="506"/>
      <c r="G163" s="507"/>
    </row>
    <row r="164" spans="1:7" ht="18" customHeight="1">
      <c r="A164" s="491" t="s">
        <v>145</v>
      </c>
      <c r="B164" s="492"/>
      <c r="C164" s="274" t="s">
        <v>146</v>
      </c>
      <c r="D164" s="274" t="s">
        <v>5</v>
      </c>
      <c r="E164" s="274" t="s">
        <v>147</v>
      </c>
      <c r="F164" s="274" t="s">
        <v>148</v>
      </c>
      <c r="G164" s="296" t="s">
        <v>10</v>
      </c>
    </row>
    <row r="165" spans="1:7" ht="18" customHeight="1">
      <c r="A165" s="297" t="s">
        <v>201</v>
      </c>
      <c r="B165" s="199" t="s">
        <v>204</v>
      </c>
      <c r="C165" s="271" t="s">
        <v>202</v>
      </c>
      <c r="D165" s="271" t="s">
        <v>155</v>
      </c>
      <c r="E165" s="276">
        <v>0.4</v>
      </c>
      <c r="F165" s="277">
        <v>13.78</v>
      </c>
      <c r="G165" s="299">
        <f>F165*E165</f>
        <v>5.5120000000000005</v>
      </c>
    </row>
    <row r="166" spans="1:7" ht="60">
      <c r="A166" s="477"/>
      <c r="B166" s="478"/>
      <c r="C166" s="478"/>
      <c r="D166" s="478"/>
      <c r="E166" s="478"/>
      <c r="F166" s="374" t="s">
        <v>380</v>
      </c>
      <c r="G166" s="299">
        <f>SUM(G165)</f>
        <v>5.5120000000000005</v>
      </c>
    </row>
    <row r="167" spans="1:7" ht="45" customHeight="1" thickBot="1">
      <c r="A167" s="479"/>
      <c r="B167" s="480"/>
      <c r="C167" s="480"/>
      <c r="D167" s="480"/>
      <c r="E167" s="480"/>
      <c r="F167" s="321" t="s">
        <v>159</v>
      </c>
      <c r="G167" s="318">
        <f>SUM(G166)</f>
        <v>5.5120000000000005</v>
      </c>
    </row>
    <row r="168" spans="1:7" ht="15.75" thickTop="1"/>
  </sheetData>
  <mergeCells count="69">
    <mergeCell ref="A166:E167"/>
    <mergeCell ref="A163:G163"/>
    <mergeCell ref="A164:B164"/>
    <mergeCell ref="A119:E119"/>
    <mergeCell ref="A124:E124"/>
    <mergeCell ref="A135:E136"/>
    <mergeCell ref="A149:E150"/>
    <mergeCell ref="A129:E129"/>
    <mergeCell ref="A130:G130"/>
    <mergeCell ref="A131:B131"/>
    <mergeCell ref="A137:G137"/>
    <mergeCell ref="A138:B138"/>
    <mergeCell ref="A120:G120"/>
    <mergeCell ref="A121:B121"/>
    <mergeCell ref="A125:G125"/>
    <mergeCell ref="A126:B126"/>
    <mergeCell ref="A152:B152"/>
    <mergeCell ref="A157:G157"/>
    <mergeCell ref="A158:B158"/>
    <mergeCell ref="A143:E143"/>
    <mergeCell ref="A144:G144"/>
    <mergeCell ref="A145:B145"/>
    <mergeCell ref="A151:G151"/>
    <mergeCell ref="A76:G76"/>
    <mergeCell ref="A77:B77"/>
    <mergeCell ref="A46:E46"/>
    <mergeCell ref="A47:G47"/>
    <mergeCell ref="A48:B48"/>
    <mergeCell ref="A1:G6"/>
    <mergeCell ref="A113:G113"/>
    <mergeCell ref="A114:B114"/>
    <mergeCell ref="A29:E29"/>
    <mergeCell ref="A55:G55"/>
    <mergeCell ref="A56:B56"/>
    <mergeCell ref="A98:E98"/>
    <mergeCell ref="A99:G99"/>
    <mergeCell ref="A100:B100"/>
    <mergeCell ref="A106:G106"/>
    <mergeCell ref="A68:E68"/>
    <mergeCell ref="A61:G61"/>
    <mergeCell ref="A62:B62"/>
    <mergeCell ref="A60:E60"/>
    <mergeCell ref="A43:G43"/>
    <mergeCell ref="A44:B44"/>
    <mergeCell ref="A7:C7"/>
    <mergeCell ref="A16:G16"/>
    <mergeCell ref="A17:B17"/>
    <mergeCell ref="A30:G30"/>
    <mergeCell ref="A31:B31"/>
    <mergeCell ref="A11:B11"/>
    <mergeCell ref="A10:G10"/>
    <mergeCell ref="A15:E15"/>
    <mergeCell ref="D7:F7"/>
    <mergeCell ref="A41:E42"/>
    <mergeCell ref="B8:G8"/>
    <mergeCell ref="A112:E112"/>
    <mergeCell ref="A9:G9"/>
    <mergeCell ref="A54:E54"/>
    <mergeCell ref="A107:B107"/>
    <mergeCell ref="A105:E105"/>
    <mergeCell ref="A91:G91"/>
    <mergeCell ref="A92:B92"/>
    <mergeCell ref="A69:G69"/>
    <mergeCell ref="A70:B70"/>
    <mergeCell ref="A74:E75"/>
    <mergeCell ref="A89:E90"/>
    <mergeCell ref="A83:E83"/>
    <mergeCell ref="A84:G84"/>
    <mergeCell ref="A85:B85"/>
  </mergeCells>
  <pageMargins left="0.70866141732283472" right="0.31496062992125984" top="0.27559055118110237" bottom="0.19685039370078741" header="0.31496062992125984" footer="0.31496062992125984"/>
  <pageSetup paperSize="9" scale="90" orientation="portrait" r:id="rId1"/>
  <rowBreaks count="9" manualBreakCount="9">
    <brk id="24" max="6" man="1"/>
    <brk id="42" max="6" man="1"/>
    <brk id="58" max="6" man="1"/>
    <brk id="75" max="6" man="1"/>
    <brk id="94" max="6" man="1"/>
    <brk id="112" max="6" man="1"/>
    <brk id="129" max="6" man="1"/>
    <brk id="148" max="6" man="1"/>
    <brk id="162" max="6" man="1"/>
  </rowBreaks>
  <ignoredErrors>
    <ignoredError sqref="E12:E14 A19:A28 E18:E28 F22 A50:A53 E49:E53 F49 A57:A59 E57:E59 F57 A63:A67 E63:E67 A78:A82 E78:E82 A93:A97 E93:E97 E102 A108:A111 E108:E111 A115:A118 F116 A122:A123 E122:E123 A127:A128 E127:E128 A139:A142 E139:E142 A153:A155 E153:E155 A159:A161 E159:E161 F63 A103:A104" numberStoredAsText="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L89"/>
  <sheetViews>
    <sheetView view="pageBreakPreview" topLeftCell="A76" zoomScale="85" zoomScaleNormal="100" zoomScaleSheetLayoutView="85" workbookViewId="0">
      <selection activeCell="H90" sqref="H90"/>
    </sheetView>
  </sheetViews>
  <sheetFormatPr defaultRowHeight="15"/>
  <cols>
    <col min="1" max="1" width="8.140625" customWidth="1"/>
    <col min="2" max="2" width="46.140625" customWidth="1"/>
    <col min="3" max="3" width="10.42578125" customWidth="1"/>
    <col min="4" max="4" width="13.85546875" customWidth="1"/>
    <col min="5" max="5" width="12.85546875" customWidth="1"/>
    <col min="6" max="9" width="12.7109375" customWidth="1"/>
    <col min="10" max="10" width="24.42578125" customWidth="1"/>
    <col min="11" max="11" width="18.42578125" customWidth="1"/>
    <col min="256" max="256" width="7.28515625" customWidth="1"/>
    <col min="257" max="257" width="36.28515625" customWidth="1"/>
    <col min="258" max="258" width="9.5703125" customWidth="1"/>
    <col min="259" max="259" width="13.140625" customWidth="1"/>
    <col min="260" max="260" width="13.7109375" customWidth="1"/>
    <col min="261" max="261" width="14.5703125" customWidth="1"/>
    <col min="262" max="263" width="14" customWidth="1"/>
    <col min="264" max="264" width="12.28515625" customWidth="1"/>
    <col min="265" max="265" width="13.7109375" customWidth="1"/>
    <col min="266" max="266" width="24.42578125" customWidth="1"/>
    <col min="267" max="267" width="15" customWidth="1"/>
    <col min="512" max="512" width="7.28515625" customWidth="1"/>
    <col min="513" max="513" width="36.28515625" customWidth="1"/>
    <col min="514" max="514" width="9.5703125" customWidth="1"/>
    <col min="515" max="515" width="13.140625" customWidth="1"/>
    <col min="516" max="516" width="13.7109375" customWidth="1"/>
    <col min="517" max="517" width="14.5703125" customWidth="1"/>
    <col min="518" max="519" width="14" customWidth="1"/>
    <col min="520" max="520" width="12.28515625" customWidth="1"/>
    <col min="521" max="521" width="13.7109375" customWidth="1"/>
    <col min="522" max="522" width="24.42578125" customWidth="1"/>
    <col min="523" max="523" width="15" customWidth="1"/>
    <col min="768" max="768" width="7.28515625" customWidth="1"/>
    <col min="769" max="769" width="36.28515625" customWidth="1"/>
    <col min="770" max="770" width="9.5703125" customWidth="1"/>
    <col min="771" max="771" width="13.140625" customWidth="1"/>
    <col min="772" max="772" width="13.7109375" customWidth="1"/>
    <col min="773" max="773" width="14.5703125" customWidth="1"/>
    <col min="774" max="775" width="14" customWidth="1"/>
    <col min="776" max="776" width="12.28515625" customWidth="1"/>
    <col min="777" max="777" width="13.7109375" customWidth="1"/>
    <col min="778" max="778" width="24.42578125" customWidth="1"/>
    <col min="779" max="779" width="15" customWidth="1"/>
    <col min="1024" max="1024" width="7.28515625" customWidth="1"/>
    <col min="1025" max="1025" width="36.28515625" customWidth="1"/>
    <col min="1026" max="1026" width="9.5703125" customWidth="1"/>
    <col min="1027" max="1027" width="13.140625" customWidth="1"/>
    <col min="1028" max="1028" width="13.7109375" customWidth="1"/>
    <col min="1029" max="1029" width="14.5703125" customWidth="1"/>
    <col min="1030" max="1031" width="14" customWidth="1"/>
    <col min="1032" max="1032" width="12.28515625" customWidth="1"/>
    <col min="1033" max="1033" width="13.7109375" customWidth="1"/>
    <col min="1034" max="1034" width="24.42578125" customWidth="1"/>
    <col min="1035" max="1035" width="15" customWidth="1"/>
    <col min="1280" max="1280" width="7.28515625" customWidth="1"/>
    <col min="1281" max="1281" width="36.28515625" customWidth="1"/>
    <col min="1282" max="1282" width="9.5703125" customWidth="1"/>
    <col min="1283" max="1283" width="13.140625" customWidth="1"/>
    <col min="1284" max="1284" width="13.7109375" customWidth="1"/>
    <col min="1285" max="1285" width="14.5703125" customWidth="1"/>
    <col min="1286" max="1287" width="14" customWidth="1"/>
    <col min="1288" max="1288" width="12.28515625" customWidth="1"/>
    <col min="1289" max="1289" width="13.7109375" customWidth="1"/>
    <col min="1290" max="1290" width="24.42578125" customWidth="1"/>
    <col min="1291" max="1291" width="15" customWidth="1"/>
    <col min="1536" max="1536" width="7.28515625" customWidth="1"/>
    <col min="1537" max="1537" width="36.28515625" customWidth="1"/>
    <col min="1538" max="1538" width="9.5703125" customWidth="1"/>
    <col min="1539" max="1539" width="13.140625" customWidth="1"/>
    <col min="1540" max="1540" width="13.7109375" customWidth="1"/>
    <col min="1541" max="1541" width="14.5703125" customWidth="1"/>
    <col min="1542" max="1543" width="14" customWidth="1"/>
    <col min="1544" max="1544" width="12.28515625" customWidth="1"/>
    <col min="1545" max="1545" width="13.7109375" customWidth="1"/>
    <col min="1546" max="1546" width="24.42578125" customWidth="1"/>
    <col min="1547" max="1547" width="15" customWidth="1"/>
    <col min="1792" max="1792" width="7.28515625" customWidth="1"/>
    <col min="1793" max="1793" width="36.28515625" customWidth="1"/>
    <col min="1794" max="1794" width="9.5703125" customWidth="1"/>
    <col min="1795" max="1795" width="13.140625" customWidth="1"/>
    <col min="1796" max="1796" width="13.7109375" customWidth="1"/>
    <col min="1797" max="1797" width="14.5703125" customWidth="1"/>
    <col min="1798" max="1799" width="14" customWidth="1"/>
    <col min="1800" max="1800" width="12.28515625" customWidth="1"/>
    <col min="1801" max="1801" width="13.7109375" customWidth="1"/>
    <col min="1802" max="1802" width="24.42578125" customWidth="1"/>
    <col min="1803" max="1803" width="15" customWidth="1"/>
    <col min="2048" max="2048" width="7.28515625" customWidth="1"/>
    <col min="2049" max="2049" width="36.28515625" customWidth="1"/>
    <col min="2050" max="2050" width="9.5703125" customWidth="1"/>
    <col min="2051" max="2051" width="13.140625" customWidth="1"/>
    <col min="2052" max="2052" width="13.7109375" customWidth="1"/>
    <col min="2053" max="2053" width="14.5703125" customWidth="1"/>
    <col min="2054" max="2055" width="14" customWidth="1"/>
    <col min="2056" max="2056" width="12.28515625" customWidth="1"/>
    <col min="2057" max="2057" width="13.7109375" customWidth="1"/>
    <col min="2058" max="2058" width="24.42578125" customWidth="1"/>
    <col min="2059" max="2059" width="15" customWidth="1"/>
    <col min="2304" max="2304" width="7.28515625" customWidth="1"/>
    <col min="2305" max="2305" width="36.28515625" customWidth="1"/>
    <col min="2306" max="2306" width="9.5703125" customWidth="1"/>
    <col min="2307" max="2307" width="13.140625" customWidth="1"/>
    <col min="2308" max="2308" width="13.7109375" customWidth="1"/>
    <col min="2309" max="2309" width="14.5703125" customWidth="1"/>
    <col min="2310" max="2311" width="14" customWidth="1"/>
    <col min="2312" max="2312" width="12.28515625" customWidth="1"/>
    <col min="2313" max="2313" width="13.7109375" customWidth="1"/>
    <col min="2314" max="2314" width="24.42578125" customWidth="1"/>
    <col min="2315" max="2315" width="15" customWidth="1"/>
    <col min="2560" max="2560" width="7.28515625" customWidth="1"/>
    <col min="2561" max="2561" width="36.28515625" customWidth="1"/>
    <col min="2562" max="2562" width="9.5703125" customWidth="1"/>
    <col min="2563" max="2563" width="13.140625" customWidth="1"/>
    <col min="2564" max="2564" width="13.7109375" customWidth="1"/>
    <col min="2565" max="2565" width="14.5703125" customWidth="1"/>
    <col min="2566" max="2567" width="14" customWidth="1"/>
    <col min="2568" max="2568" width="12.28515625" customWidth="1"/>
    <col min="2569" max="2569" width="13.7109375" customWidth="1"/>
    <col min="2570" max="2570" width="24.42578125" customWidth="1"/>
    <col min="2571" max="2571" width="15" customWidth="1"/>
    <col min="2816" max="2816" width="7.28515625" customWidth="1"/>
    <col min="2817" max="2817" width="36.28515625" customWidth="1"/>
    <col min="2818" max="2818" width="9.5703125" customWidth="1"/>
    <col min="2819" max="2819" width="13.140625" customWidth="1"/>
    <col min="2820" max="2820" width="13.7109375" customWidth="1"/>
    <col min="2821" max="2821" width="14.5703125" customWidth="1"/>
    <col min="2822" max="2823" width="14" customWidth="1"/>
    <col min="2824" max="2824" width="12.28515625" customWidth="1"/>
    <col min="2825" max="2825" width="13.7109375" customWidth="1"/>
    <col min="2826" max="2826" width="24.42578125" customWidth="1"/>
    <col min="2827" max="2827" width="15" customWidth="1"/>
    <col min="3072" max="3072" width="7.28515625" customWidth="1"/>
    <col min="3073" max="3073" width="36.28515625" customWidth="1"/>
    <col min="3074" max="3074" width="9.5703125" customWidth="1"/>
    <col min="3075" max="3075" width="13.140625" customWidth="1"/>
    <col min="3076" max="3076" width="13.7109375" customWidth="1"/>
    <col min="3077" max="3077" width="14.5703125" customWidth="1"/>
    <col min="3078" max="3079" width="14" customWidth="1"/>
    <col min="3080" max="3080" width="12.28515625" customWidth="1"/>
    <col min="3081" max="3081" width="13.7109375" customWidth="1"/>
    <col min="3082" max="3082" width="24.42578125" customWidth="1"/>
    <col min="3083" max="3083" width="15" customWidth="1"/>
    <col min="3328" max="3328" width="7.28515625" customWidth="1"/>
    <col min="3329" max="3329" width="36.28515625" customWidth="1"/>
    <col min="3330" max="3330" width="9.5703125" customWidth="1"/>
    <col min="3331" max="3331" width="13.140625" customWidth="1"/>
    <col min="3332" max="3332" width="13.7109375" customWidth="1"/>
    <col min="3333" max="3333" width="14.5703125" customWidth="1"/>
    <col min="3334" max="3335" width="14" customWidth="1"/>
    <col min="3336" max="3336" width="12.28515625" customWidth="1"/>
    <col min="3337" max="3337" width="13.7109375" customWidth="1"/>
    <col min="3338" max="3338" width="24.42578125" customWidth="1"/>
    <col min="3339" max="3339" width="15" customWidth="1"/>
    <col min="3584" max="3584" width="7.28515625" customWidth="1"/>
    <col min="3585" max="3585" width="36.28515625" customWidth="1"/>
    <col min="3586" max="3586" width="9.5703125" customWidth="1"/>
    <col min="3587" max="3587" width="13.140625" customWidth="1"/>
    <col min="3588" max="3588" width="13.7109375" customWidth="1"/>
    <col min="3589" max="3589" width="14.5703125" customWidth="1"/>
    <col min="3590" max="3591" width="14" customWidth="1"/>
    <col min="3592" max="3592" width="12.28515625" customWidth="1"/>
    <col min="3593" max="3593" width="13.7109375" customWidth="1"/>
    <col min="3594" max="3594" width="24.42578125" customWidth="1"/>
    <col min="3595" max="3595" width="15" customWidth="1"/>
    <col min="3840" max="3840" width="7.28515625" customWidth="1"/>
    <col min="3841" max="3841" width="36.28515625" customWidth="1"/>
    <col min="3842" max="3842" width="9.5703125" customWidth="1"/>
    <col min="3843" max="3843" width="13.140625" customWidth="1"/>
    <col min="3844" max="3844" width="13.7109375" customWidth="1"/>
    <col min="3845" max="3845" width="14.5703125" customWidth="1"/>
    <col min="3846" max="3847" width="14" customWidth="1"/>
    <col min="3848" max="3848" width="12.28515625" customWidth="1"/>
    <col min="3849" max="3849" width="13.7109375" customWidth="1"/>
    <col min="3850" max="3850" width="24.42578125" customWidth="1"/>
    <col min="3851" max="3851" width="15" customWidth="1"/>
    <col min="4096" max="4096" width="7.28515625" customWidth="1"/>
    <col min="4097" max="4097" width="36.28515625" customWidth="1"/>
    <col min="4098" max="4098" width="9.5703125" customWidth="1"/>
    <col min="4099" max="4099" width="13.140625" customWidth="1"/>
    <col min="4100" max="4100" width="13.7109375" customWidth="1"/>
    <col min="4101" max="4101" width="14.5703125" customWidth="1"/>
    <col min="4102" max="4103" width="14" customWidth="1"/>
    <col min="4104" max="4104" width="12.28515625" customWidth="1"/>
    <col min="4105" max="4105" width="13.7109375" customWidth="1"/>
    <col min="4106" max="4106" width="24.42578125" customWidth="1"/>
    <col min="4107" max="4107" width="15" customWidth="1"/>
    <col min="4352" max="4352" width="7.28515625" customWidth="1"/>
    <col min="4353" max="4353" width="36.28515625" customWidth="1"/>
    <col min="4354" max="4354" width="9.5703125" customWidth="1"/>
    <col min="4355" max="4355" width="13.140625" customWidth="1"/>
    <col min="4356" max="4356" width="13.7109375" customWidth="1"/>
    <col min="4357" max="4357" width="14.5703125" customWidth="1"/>
    <col min="4358" max="4359" width="14" customWidth="1"/>
    <col min="4360" max="4360" width="12.28515625" customWidth="1"/>
    <col min="4361" max="4361" width="13.7109375" customWidth="1"/>
    <col min="4362" max="4362" width="24.42578125" customWidth="1"/>
    <col min="4363" max="4363" width="15" customWidth="1"/>
    <col min="4608" max="4608" width="7.28515625" customWidth="1"/>
    <col min="4609" max="4609" width="36.28515625" customWidth="1"/>
    <col min="4610" max="4610" width="9.5703125" customWidth="1"/>
    <col min="4611" max="4611" width="13.140625" customWidth="1"/>
    <col min="4612" max="4612" width="13.7109375" customWidth="1"/>
    <col min="4613" max="4613" width="14.5703125" customWidth="1"/>
    <col min="4614" max="4615" width="14" customWidth="1"/>
    <col min="4616" max="4616" width="12.28515625" customWidth="1"/>
    <col min="4617" max="4617" width="13.7109375" customWidth="1"/>
    <col min="4618" max="4618" width="24.42578125" customWidth="1"/>
    <col min="4619" max="4619" width="15" customWidth="1"/>
    <col min="4864" max="4864" width="7.28515625" customWidth="1"/>
    <col min="4865" max="4865" width="36.28515625" customWidth="1"/>
    <col min="4866" max="4866" width="9.5703125" customWidth="1"/>
    <col min="4867" max="4867" width="13.140625" customWidth="1"/>
    <col min="4868" max="4868" width="13.7109375" customWidth="1"/>
    <col min="4869" max="4869" width="14.5703125" customWidth="1"/>
    <col min="4870" max="4871" width="14" customWidth="1"/>
    <col min="4872" max="4872" width="12.28515625" customWidth="1"/>
    <col min="4873" max="4873" width="13.7109375" customWidth="1"/>
    <col min="4874" max="4874" width="24.42578125" customWidth="1"/>
    <col min="4875" max="4875" width="15" customWidth="1"/>
    <col min="5120" max="5120" width="7.28515625" customWidth="1"/>
    <col min="5121" max="5121" width="36.28515625" customWidth="1"/>
    <col min="5122" max="5122" width="9.5703125" customWidth="1"/>
    <col min="5123" max="5123" width="13.140625" customWidth="1"/>
    <col min="5124" max="5124" width="13.7109375" customWidth="1"/>
    <col min="5125" max="5125" width="14.5703125" customWidth="1"/>
    <col min="5126" max="5127" width="14" customWidth="1"/>
    <col min="5128" max="5128" width="12.28515625" customWidth="1"/>
    <col min="5129" max="5129" width="13.7109375" customWidth="1"/>
    <col min="5130" max="5130" width="24.42578125" customWidth="1"/>
    <col min="5131" max="5131" width="15" customWidth="1"/>
    <col min="5376" max="5376" width="7.28515625" customWidth="1"/>
    <col min="5377" max="5377" width="36.28515625" customWidth="1"/>
    <col min="5378" max="5378" width="9.5703125" customWidth="1"/>
    <col min="5379" max="5379" width="13.140625" customWidth="1"/>
    <col min="5380" max="5380" width="13.7109375" customWidth="1"/>
    <col min="5381" max="5381" width="14.5703125" customWidth="1"/>
    <col min="5382" max="5383" width="14" customWidth="1"/>
    <col min="5384" max="5384" width="12.28515625" customWidth="1"/>
    <col min="5385" max="5385" width="13.7109375" customWidth="1"/>
    <col min="5386" max="5386" width="24.42578125" customWidth="1"/>
    <col min="5387" max="5387" width="15" customWidth="1"/>
    <col min="5632" max="5632" width="7.28515625" customWidth="1"/>
    <col min="5633" max="5633" width="36.28515625" customWidth="1"/>
    <col min="5634" max="5634" width="9.5703125" customWidth="1"/>
    <col min="5635" max="5635" width="13.140625" customWidth="1"/>
    <col min="5636" max="5636" width="13.7109375" customWidth="1"/>
    <col min="5637" max="5637" width="14.5703125" customWidth="1"/>
    <col min="5638" max="5639" width="14" customWidth="1"/>
    <col min="5640" max="5640" width="12.28515625" customWidth="1"/>
    <col min="5641" max="5641" width="13.7109375" customWidth="1"/>
    <col min="5642" max="5642" width="24.42578125" customWidth="1"/>
    <col min="5643" max="5643" width="15" customWidth="1"/>
    <col min="5888" max="5888" width="7.28515625" customWidth="1"/>
    <col min="5889" max="5889" width="36.28515625" customWidth="1"/>
    <col min="5890" max="5890" width="9.5703125" customWidth="1"/>
    <col min="5891" max="5891" width="13.140625" customWidth="1"/>
    <col min="5892" max="5892" width="13.7109375" customWidth="1"/>
    <col min="5893" max="5893" width="14.5703125" customWidth="1"/>
    <col min="5894" max="5895" width="14" customWidth="1"/>
    <col min="5896" max="5896" width="12.28515625" customWidth="1"/>
    <col min="5897" max="5897" width="13.7109375" customWidth="1"/>
    <col min="5898" max="5898" width="24.42578125" customWidth="1"/>
    <col min="5899" max="5899" width="15" customWidth="1"/>
    <col min="6144" max="6144" width="7.28515625" customWidth="1"/>
    <col min="6145" max="6145" width="36.28515625" customWidth="1"/>
    <col min="6146" max="6146" width="9.5703125" customWidth="1"/>
    <col min="6147" max="6147" width="13.140625" customWidth="1"/>
    <col min="6148" max="6148" width="13.7109375" customWidth="1"/>
    <col min="6149" max="6149" width="14.5703125" customWidth="1"/>
    <col min="6150" max="6151" width="14" customWidth="1"/>
    <col min="6152" max="6152" width="12.28515625" customWidth="1"/>
    <col min="6153" max="6153" width="13.7109375" customWidth="1"/>
    <col min="6154" max="6154" width="24.42578125" customWidth="1"/>
    <col min="6155" max="6155" width="15" customWidth="1"/>
    <col min="6400" max="6400" width="7.28515625" customWidth="1"/>
    <col min="6401" max="6401" width="36.28515625" customWidth="1"/>
    <col min="6402" max="6402" width="9.5703125" customWidth="1"/>
    <col min="6403" max="6403" width="13.140625" customWidth="1"/>
    <col min="6404" max="6404" width="13.7109375" customWidth="1"/>
    <col min="6405" max="6405" width="14.5703125" customWidth="1"/>
    <col min="6406" max="6407" width="14" customWidth="1"/>
    <col min="6408" max="6408" width="12.28515625" customWidth="1"/>
    <col min="6409" max="6409" width="13.7109375" customWidth="1"/>
    <col min="6410" max="6410" width="24.42578125" customWidth="1"/>
    <col min="6411" max="6411" width="15" customWidth="1"/>
    <col min="6656" max="6656" width="7.28515625" customWidth="1"/>
    <col min="6657" max="6657" width="36.28515625" customWidth="1"/>
    <col min="6658" max="6658" width="9.5703125" customWidth="1"/>
    <col min="6659" max="6659" width="13.140625" customWidth="1"/>
    <col min="6660" max="6660" width="13.7109375" customWidth="1"/>
    <col min="6661" max="6661" width="14.5703125" customWidth="1"/>
    <col min="6662" max="6663" width="14" customWidth="1"/>
    <col min="6664" max="6664" width="12.28515625" customWidth="1"/>
    <col min="6665" max="6665" width="13.7109375" customWidth="1"/>
    <col min="6666" max="6666" width="24.42578125" customWidth="1"/>
    <col min="6667" max="6667" width="15" customWidth="1"/>
    <col min="6912" max="6912" width="7.28515625" customWidth="1"/>
    <col min="6913" max="6913" width="36.28515625" customWidth="1"/>
    <col min="6914" max="6914" width="9.5703125" customWidth="1"/>
    <col min="6915" max="6915" width="13.140625" customWidth="1"/>
    <col min="6916" max="6916" width="13.7109375" customWidth="1"/>
    <col min="6917" max="6917" width="14.5703125" customWidth="1"/>
    <col min="6918" max="6919" width="14" customWidth="1"/>
    <col min="6920" max="6920" width="12.28515625" customWidth="1"/>
    <col min="6921" max="6921" width="13.7109375" customWidth="1"/>
    <col min="6922" max="6922" width="24.42578125" customWidth="1"/>
    <col min="6923" max="6923" width="15" customWidth="1"/>
    <col min="7168" max="7168" width="7.28515625" customWidth="1"/>
    <col min="7169" max="7169" width="36.28515625" customWidth="1"/>
    <col min="7170" max="7170" width="9.5703125" customWidth="1"/>
    <col min="7171" max="7171" width="13.140625" customWidth="1"/>
    <col min="7172" max="7172" width="13.7109375" customWidth="1"/>
    <col min="7173" max="7173" width="14.5703125" customWidth="1"/>
    <col min="7174" max="7175" width="14" customWidth="1"/>
    <col min="7176" max="7176" width="12.28515625" customWidth="1"/>
    <col min="7177" max="7177" width="13.7109375" customWidth="1"/>
    <col min="7178" max="7178" width="24.42578125" customWidth="1"/>
    <col min="7179" max="7179" width="15" customWidth="1"/>
    <col min="7424" max="7424" width="7.28515625" customWidth="1"/>
    <col min="7425" max="7425" width="36.28515625" customWidth="1"/>
    <col min="7426" max="7426" width="9.5703125" customWidth="1"/>
    <col min="7427" max="7427" width="13.140625" customWidth="1"/>
    <col min="7428" max="7428" width="13.7109375" customWidth="1"/>
    <col min="7429" max="7429" width="14.5703125" customWidth="1"/>
    <col min="7430" max="7431" width="14" customWidth="1"/>
    <col min="7432" max="7432" width="12.28515625" customWidth="1"/>
    <col min="7433" max="7433" width="13.7109375" customWidth="1"/>
    <col min="7434" max="7434" width="24.42578125" customWidth="1"/>
    <col min="7435" max="7435" width="15" customWidth="1"/>
    <col min="7680" max="7680" width="7.28515625" customWidth="1"/>
    <col min="7681" max="7681" width="36.28515625" customWidth="1"/>
    <col min="7682" max="7682" width="9.5703125" customWidth="1"/>
    <col min="7683" max="7683" width="13.140625" customWidth="1"/>
    <col min="7684" max="7684" width="13.7109375" customWidth="1"/>
    <col min="7685" max="7685" width="14.5703125" customWidth="1"/>
    <col min="7686" max="7687" width="14" customWidth="1"/>
    <col min="7688" max="7688" width="12.28515625" customWidth="1"/>
    <col min="7689" max="7689" width="13.7109375" customWidth="1"/>
    <col min="7690" max="7690" width="24.42578125" customWidth="1"/>
    <col min="7691" max="7691" width="15" customWidth="1"/>
    <col min="7936" max="7936" width="7.28515625" customWidth="1"/>
    <col min="7937" max="7937" width="36.28515625" customWidth="1"/>
    <col min="7938" max="7938" width="9.5703125" customWidth="1"/>
    <col min="7939" max="7939" width="13.140625" customWidth="1"/>
    <col min="7940" max="7940" width="13.7109375" customWidth="1"/>
    <col min="7941" max="7941" width="14.5703125" customWidth="1"/>
    <col min="7942" max="7943" width="14" customWidth="1"/>
    <col min="7944" max="7944" width="12.28515625" customWidth="1"/>
    <col min="7945" max="7945" width="13.7109375" customWidth="1"/>
    <col min="7946" max="7946" width="24.42578125" customWidth="1"/>
    <col min="7947" max="7947" width="15" customWidth="1"/>
    <col min="8192" max="8192" width="7.28515625" customWidth="1"/>
    <col min="8193" max="8193" width="36.28515625" customWidth="1"/>
    <col min="8194" max="8194" width="9.5703125" customWidth="1"/>
    <col min="8195" max="8195" width="13.140625" customWidth="1"/>
    <col min="8196" max="8196" width="13.7109375" customWidth="1"/>
    <col min="8197" max="8197" width="14.5703125" customWidth="1"/>
    <col min="8198" max="8199" width="14" customWidth="1"/>
    <col min="8200" max="8200" width="12.28515625" customWidth="1"/>
    <col min="8201" max="8201" width="13.7109375" customWidth="1"/>
    <col min="8202" max="8202" width="24.42578125" customWidth="1"/>
    <col min="8203" max="8203" width="15" customWidth="1"/>
    <col min="8448" max="8448" width="7.28515625" customWidth="1"/>
    <col min="8449" max="8449" width="36.28515625" customWidth="1"/>
    <col min="8450" max="8450" width="9.5703125" customWidth="1"/>
    <col min="8451" max="8451" width="13.140625" customWidth="1"/>
    <col min="8452" max="8452" width="13.7109375" customWidth="1"/>
    <col min="8453" max="8453" width="14.5703125" customWidth="1"/>
    <col min="8454" max="8455" width="14" customWidth="1"/>
    <col min="8456" max="8456" width="12.28515625" customWidth="1"/>
    <col min="8457" max="8457" width="13.7109375" customWidth="1"/>
    <col min="8458" max="8458" width="24.42578125" customWidth="1"/>
    <col min="8459" max="8459" width="15" customWidth="1"/>
    <col min="8704" max="8704" width="7.28515625" customWidth="1"/>
    <col min="8705" max="8705" width="36.28515625" customWidth="1"/>
    <col min="8706" max="8706" width="9.5703125" customWidth="1"/>
    <col min="8707" max="8707" width="13.140625" customWidth="1"/>
    <col min="8708" max="8708" width="13.7109375" customWidth="1"/>
    <col min="8709" max="8709" width="14.5703125" customWidth="1"/>
    <col min="8710" max="8711" width="14" customWidth="1"/>
    <col min="8712" max="8712" width="12.28515625" customWidth="1"/>
    <col min="8713" max="8713" width="13.7109375" customWidth="1"/>
    <col min="8714" max="8714" width="24.42578125" customWidth="1"/>
    <col min="8715" max="8715" width="15" customWidth="1"/>
    <col min="8960" max="8960" width="7.28515625" customWidth="1"/>
    <col min="8961" max="8961" width="36.28515625" customWidth="1"/>
    <col min="8962" max="8962" width="9.5703125" customWidth="1"/>
    <col min="8963" max="8963" width="13.140625" customWidth="1"/>
    <col min="8964" max="8964" width="13.7109375" customWidth="1"/>
    <col min="8965" max="8965" width="14.5703125" customWidth="1"/>
    <col min="8966" max="8967" width="14" customWidth="1"/>
    <col min="8968" max="8968" width="12.28515625" customWidth="1"/>
    <col min="8969" max="8969" width="13.7109375" customWidth="1"/>
    <col min="8970" max="8970" width="24.42578125" customWidth="1"/>
    <col min="8971" max="8971" width="15" customWidth="1"/>
    <col min="9216" max="9216" width="7.28515625" customWidth="1"/>
    <col min="9217" max="9217" width="36.28515625" customWidth="1"/>
    <col min="9218" max="9218" width="9.5703125" customWidth="1"/>
    <col min="9219" max="9219" width="13.140625" customWidth="1"/>
    <col min="9220" max="9220" width="13.7109375" customWidth="1"/>
    <col min="9221" max="9221" width="14.5703125" customWidth="1"/>
    <col min="9222" max="9223" width="14" customWidth="1"/>
    <col min="9224" max="9224" width="12.28515625" customWidth="1"/>
    <col min="9225" max="9225" width="13.7109375" customWidth="1"/>
    <col min="9226" max="9226" width="24.42578125" customWidth="1"/>
    <col min="9227" max="9227" width="15" customWidth="1"/>
    <col min="9472" max="9472" width="7.28515625" customWidth="1"/>
    <col min="9473" max="9473" width="36.28515625" customWidth="1"/>
    <col min="9474" max="9474" width="9.5703125" customWidth="1"/>
    <col min="9475" max="9475" width="13.140625" customWidth="1"/>
    <col min="9476" max="9476" width="13.7109375" customWidth="1"/>
    <col min="9477" max="9477" width="14.5703125" customWidth="1"/>
    <col min="9478" max="9479" width="14" customWidth="1"/>
    <col min="9480" max="9480" width="12.28515625" customWidth="1"/>
    <col min="9481" max="9481" width="13.7109375" customWidth="1"/>
    <col min="9482" max="9482" width="24.42578125" customWidth="1"/>
    <col min="9483" max="9483" width="15" customWidth="1"/>
    <col min="9728" max="9728" width="7.28515625" customWidth="1"/>
    <col min="9729" max="9729" width="36.28515625" customWidth="1"/>
    <col min="9730" max="9730" width="9.5703125" customWidth="1"/>
    <col min="9731" max="9731" width="13.140625" customWidth="1"/>
    <col min="9732" max="9732" width="13.7109375" customWidth="1"/>
    <col min="9733" max="9733" width="14.5703125" customWidth="1"/>
    <col min="9734" max="9735" width="14" customWidth="1"/>
    <col min="9736" max="9736" width="12.28515625" customWidth="1"/>
    <col min="9737" max="9737" width="13.7109375" customWidth="1"/>
    <col min="9738" max="9738" width="24.42578125" customWidth="1"/>
    <col min="9739" max="9739" width="15" customWidth="1"/>
    <col min="9984" max="9984" width="7.28515625" customWidth="1"/>
    <col min="9985" max="9985" width="36.28515625" customWidth="1"/>
    <col min="9986" max="9986" width="9.5703125" customWidth="1"/>
    <col min="9987" max="9987" width="13.140625" customWidth="1"/>
    <col min="9988" max="9988" width="13.7109375" customWidth="1"/>
    <col min="9989" max="9989" width="14.5703125" customWidth="1"/>
    <col min="9990" max="9991" width="14" customWidth="1"/>
    <col min="9992" max="9992" width="12.28515625" customWidth="1"/>
    <col min="9993" max="9993" width="13.7109375" customWidth="1"/>
    <col min="9994" max="9994" width="24.42578125" customWidth="1"/>
    <col min="9995" max="9995" width="15" customWidth="1"/>
    <col min="10240" max="10240" width="7.28515625" customWidth="1"/>
    <col min="10241" max="10241" width="36.28515625" customWidth="1"/>
    <col min="10242" max="10242" width="9.5703125" customWidth="1"/>
    <col min="10243" max="10243" width="13.140625" customWidth="1"/>
    <col min="10244" max="10244" width="13.7109375" customWidth="1"/>
    <col min="10245" max="10245" width="14.5703125" customWidth="1"/>
    <col min="10246" max="10247" width="14" customWidth="1"/>
    <col min="10248" max="10248" width="12.28515625" customWidth="1"/>
    <col min="10249" max="10249" width="13.7109375" customWidth="1"/>
    <col min="10250" max="10250" width="24.42578125" customWidth="1"/>
    <col min="10251" max="10251" width="15" customWidth="1"/>
    <col min="10496" max="10496" width="7.28515625" customWidth="1"/>
    <col min="10497" max="10497" width="36.28515625" customWidth="1"/>
    <col min="10498" max="10498" width="9.5703125" customWidth="1"/>
    <col min="10499" max="10499" width="13.140625" customWidth="1"/>
    <col min="10500" max="10500" width="13.7109375" customWidth="1"/>
    <col min="10501" max="10501" width="14.5703125" customWidth="1"/>
    <col min="10502" max="10503" width="14" customWidth="1"/>
    <col min="10504" max="10504" width="12.28515625" customWidth="1"/>
    <col min="10505" max="10505" width="13.7109375" customWidth="1"/>
    <col min="10506" max="10506" width="24.42578125" customWidth="1"/>
    <col min="10507" max="10507" width="15" customWidth="1"/>
    <col min="10752" max="10752" width="7.28515625" customWidth="1"/>
    <col min="10753" max="10753" width="36.28515625" customWidth="1"/>
    <col min="10754" max="10754" width="9.5703125" customWidth="1"/>
    <col min="10755" max="10755" width="13.140625" customWidth="1"/>
    <col min="10756" max="10756" width="13.7109375" customWidth="1"/>
    <col min="10757" max="10757" width="14.5703125" customWidth="1"/>
    <col min="10758" max="10759" width="14" customWidth="1"/>
    <col min="10760" max="10760" width="12.28515625" customWidth="1"/>
    <col min="10761" max="10761" width="13.7109375" customWidth="1"/>
    <col min="10762" max="10762" width="24.42578125" customWidth="1"/>
    <col min="10763" max="10763" width="15" customWidth="1"/>
    <col min="11008" max="11008" width="7.28515625" customWidth="1"/>
    <col min="11009" max="11009" width="36.28515625" customWidth="1"/>
    <col min="11010" max="11010" width="9.5703125" customWidth="1"/>
    <col min="11011" max="11011" width="13.140625" customWidth="1"/>
    <col min="11012" max="11012" width="13.7109375" customWidth="1"/>
    <col min="11013" max="11013" width="14.5703125" customWidth="1"/>
    <col min="11014" max="11015" width="14" customWidth="1"/>
    <col min="11016" max="11016" width="12.28515625" customWidth="1"/>
    <col min="11017" max="11017" width="13.7109375" customWidth="1"/>
    <col min="11018" max="11018" width="24.42578125" customWidth="1"/>
    <col min="11019" max="11019" width="15" customWidth="1"/>
    <col min="11264" max="11264" width="7.28515625" customWidth="1"/>
    <col min="11265" max="11265" width="36.28515625" customWidth="1"/>
    <col min="11266" max="11266" width="9.5703125" customWidth="1"/>
    <col min="11267" max="11267" width="13.140625" customWidth="1"/>
    <col min="11268" max="11268" width="13.7109375" customWidth="1"/>
    <col min="11269" max="11269" width="14.5703125" customWidth="1"/>
    <col min="11270" max="11271" width="14" customWidth="1"/>
    <col min="11272" max="11272" width="12.28515625" customWidth="1"/>
    <col min="11273" max="11273" width="13.7109375" customWidth="1"/>
    <col min="11274" max="11274" width="24.42578125" customWidth="1"/>
    <col min="11275" max="11275" width="15" customWidth="1"/>
    <col min="11520" max="11520" width="7.28515625" customWidth="1"/>
    <col min="11521" max="11521" width="36.28515625" customWidth="1"/>
    <col min="11522" max="11522" width="9.5703125" customWidth="1"/>
    <col min="11523" max="11523" width="13.140625" customWidth="1"/>
    <col min="11524" max="11524" width="13.7109375" customWidth="1"/>
    <col min="11525" max="11525" width="14.5703125" customWidth="1"/>
    <col min="11526" max="11527" width="14" customWidth="1"/>
    <col min="11528" max="11528" width="12.28515625" customWidth="1"/>
    <col min="11529" max="11529" width="13.7109375" customWidth="1"/>
    <col min="11530" max="11530" width="24.42578125" customWidth="1"/>
    <col min="11531" max="11531" width="15" customWidth="1"/>
    <col min="11776" max="11776" width="7.28515625" customWidth="1"/>
    <col min="11777" max="11777" width="36.28515625" customWidth="1"/>
    <col min="11778" max="11778" width="9.5703125" customWidth="1"/>
    <col min="11779" max="11779" width="13.140625" customWidth="1"/>
    <col min="11780" max="11780" width="13.7109375" customWidth="1"/>
    <col min="11781" max="11781" width="14.5703125" customWidth="1"/>
    <col min="11782" max="11783" width="14" customWidth="1"/>
    <col min="11784" max="11784" width="12.28515625" customWidth="1"/>
    <col min="11785" max="11785" width="13.7109375" customWidth="1"/>
    <col min="11786" max="11786" width="24.42578125" customWidth="1"/>
    <col min="11787" max="11787" width="15" customWidth="1"/>
    <col min="12032" max="12032" width="7.28515625" customWidth="1"/>
    <col min="12033" max="12033" width="36.28515625" customWidth="1"/>
    <col min="12034" max="12034" width="9.5703125" customWidth="1"/>
    <col min="12035" max="12035" width="13.140625" customWidth="1"/>
    <col min="12036" max="12036" width="13.7109375" customWidth="1"/>
    <col min="12037" max="12037" width="14.5703125" customWidth="1"/>
    <col min="12038" max="12039" width="14" customWidth="1"/>
    <col min="12040" max="12040" width="12.28515625" customWidth="1"/>
    <col min="12041" max="12041" width="13.7109375" customWidth="1"/>
    <col min="12042" max="12042" width="24.42578125" customWidth="1"/>
    <col min="12043" max="12043" width="15" customWidth="1"/>
    <col min="12288" max="12288" width="7.28515625" customWidth="1"/>
    <col min="12289" max="12289" width="36.28515625" customWidth="1"/>
    <col min="12290" max="12290" width="9.5703125" customWidth="1"/>
    <col min="12291" max="12291" width="13.140625" customWidth="1"/>
    <col min="12292" max="12292" width="13.7109375" customWidth="1"/>
    <col min="12293" max="12293" width="14.5703125" customWidth="1"/>
    <col min="12294" max="12295" width="14" customWidth="1"/>
    <col min="12296" max="12296" width="12.28515625" customWidth="1"/>
    <col min="12297" max="12297" width="13.7109375" customWidth="1"/>
    <col min="12298" max="12298" width="24.42578125" customWidth="1"/>
    <col min="12299" max="12299" width="15" customWidth="1"/>
    <col min="12544" max="12544" width="7.28515625" customWidth="1"/>
    <col min="12545" max="12545" width="36.28515625" customWidth="1"/>
    <col min="12546" max="12546" width="9.5703125" customWidth="1"/>
    <col min="12547" max="12547" width="13.140625" customWidth="1"/>
    <col min="12548" max="12548" width="13.7109375" customWidth="1"/>
    <col min="12549" max="12549" width="14.5703125" customWidth="1"/>
    <col min="12550" max="12551" width="14" customWidth="1"/>
    <col min="12552" max="12552" width="12.28515625" customWidth="1"/>
    <col min="12553" max="12553" width="13.7109375" customWidth="1"/>
    <col min="12554" max="12554" width="24.42578125" customWidth="1"/>
    <col min="12555" max="12555" width="15" customWidth="1"/>
    <col min="12800" max="12800" width="7.28515625" customWidth="1"/>
    <col min="12801" max="12801" width="36.28515625" customWidth="1"/>
    <col min="12802" max="12802" width="9.5703125" customWidth="1"/>
    <col min="12803" max="12803" width="13.140625" customWidth="1"/>
    <col min="12804" max="12804" width="13.7109375" customWidth="1"/>
    <col min="12805" max="12805" width="14.5703125" customWidth="1"/>
    <col min="12806" max="12807" width="14" customWidth="1"/>
    <col min="12808" max="12808" width="12.28515625" customWidth="1"/>
    <col min="12809" max="12809" width="13.7109375" customWidth="1"/>
    <col min="12810" max="12810" width="24.42578125" customWidth="1"/>
    <col min="12811" max="12811" width="15" customWidth="1"/>
    <col min="13056" max="13056" width="7.28515625" customWidth="1"/>
    <col min="13057" max="13057" width="36.28515625" customWidth="1"/>
    <col min="13058" max="13058" width="9.5703125" customWidth="1"/>
    <col min="13059" max="13059" width="13.140625" customWidth="1"/>
    <col min="13060" max="13060" width="13.7109375" customWidth="1"/>
    <col min="13061" max="13061" width="14.5703125" customWidth="1"/>
    <col min="13062" max="13063" width="14" customWidth="1"/>
    <col min="13064" max="13064" width="12.28515625" customWidth="1"/>
    <col min="13065" max="13065" width="13.7109375" customWidth="1"/>
    <col min="13066" max="13066" width="24.42578125" customWidth="1"/>
    <col min="13067" max="13067" width="15" customWidth="1"/>
    <col min="13312" max="13312" width="7.28515625" customWidth="1"/>
    <col min="13313" max="13313" width="36.28515625" customWidth="1"/>
    <col min="13314" max="13314" width="9.5703125" customWidth="1"/>
    <col min="13315" max="13315" width="13.140625" customWidth="1"/>
    <col min="13316" max="13316" width="13.7109375" customWidth="1"/>
    <col min="13317" max="13317" width="14.5703125" customWidth="1"/>
    <col min="13318" max="13319" width="14" customWidth="1"/>
    <col min="13320" max="13320" width="12.28515625" customWidth="1"/>
    <col min="13321" max="13321" width="13.7109375" customWidth="1"/>
    <col min="13322" max="13322" width="24.42578125" customWidth="1"/>
    <col min="13323" max="13323" width="15" customWidth="1"/>
    <col min="13568" max="13568" width="7.28515625" customWidth="1"/>
    <col min="13569" max="13569" width="36.28515625" customWidth="1"/>
    <col min="13570" max="13570" width="9.5703125" customWidth="1"/>
    <col min="13571" max="13571" width="13.140625" customWidth="1"/>
    <col min="13572" max="13572" width="13.7109375" customWidth="1"/>
    <col min="13573" max="13573" width="14.5703125" customWidth="1"/>
    <col min="13574" max="13575" width="14" customWidth="1"/>
    <col min="13576" max="13576" width="12.28515625" customWidth="1"/>
    <col min="13577" max="13577" width="13.7109375" customWidth="1"/>
    <col min="13578" max="13578" width="24.42578125" customWidth="1"/>
    <col min="13579" max="13579" width="15" customWidth="1"/>
    <col min="13824" max="13824" width="7.28515625" customWidth="1"/>
    <col min="13825" max="13825" width="36.28515625" customWidth="1"/>
    <col min="13826" max="13826" width="9.5703125" customWidth="1"/>
    <col min="13827" max="13827" width="13.140625" customWidth="1"/>
    <col min="13828" max="13828" width="13.7109375" customWidth="1"/>
    <col min="13829" max="13829" width="14.5703125" customWidth="1"/>
    <col min="13830" max="13831" width="14" customWidth="1"/>
    <col min="13832" max="13832" width="12.28515625" customWidth="1"/>
    <col min="13833" max="13833" width="13.7109375" customWidth="1"/>
    <col min="13834" max="13834" width="24.42578125" customWidth="1"/>
    <col min="13835" max="13835" width="15" customWidth="1"/>
    <col min="14080" max="14080" width="7.28515625" customWidth="1"/>
    <col min="14081" max="14081" width="36.28515625" customWidth="1"/>
    <col min="14082" max="14082" width="9.5703125" customWidth="1"/>
    <col min="14083" max="14083" width="13.140625" customWidth="1"/>
    <col min="14084" max="14084" width="13.7109375" customWidth="1"/>
    <col min="14085" max="14085" width="14.5703125" customWidth="1"/>
    <col min="14086" max="14087" width="14" customWidth="1"/>
    <col min="14088" max="14088" width="12.28515625" customWidth="1"/>
    <col min="14089" max="14089" width="13.7109375" customWidth="1"/>
    <col min="14090" max="14090" width="24.42578125" customWidth="1"/>
    <col min="14091" max="14091" width="15" customWidth="1"/>
    <col min="14336" max="14336" width="7.28515625" customWidth="1"/>
    <col min="14337" max="14337" width="36.28515625" customWidth="1"/>
    <col min="14338" max="14338" width="9.5703125" customWidth="1"/>
    <col min="14339" max="14339" width="13.140625" customWidth="1"/>
    <col min="14340" max="14340" width="13.7109375" customWidth="1"/>
    <col min="14341" max="14341" width="14.5703125" customWidth="1"/>
    <col min="14342" max="14343" width="14" customWidth="1"/>
    <col min="14344" max="14344" width="12.28515625" customWidth="1"/>
    <col min="14345" max="14345" width="13.7109375" customWidth="1"/>
    <col min="14346" max="14346" width="24.42578125" customWidth="1"/>
    <col min="14347" max="14347" width="15" customWidth="1"/>
    <col min="14592" max="14592" width="7.28515625" customWidth="1"/>
    <col min="14593" max="14593" width="36.28515625" customWidth="1"/>
    <col min="14594" max="14594" width="9.5703125" customWidth="1"/>
    <col min="14595" max="14595" width="13.140625" customWidth="1"/>
    <col min="14596" max="14596" width="13.7109375" customWidth="1"/>
    <col min="14597" max="14597" width="14.5703125" customWidth="1"/>
    <col min="14598" max="14599" width="14" customWidth="1"/>
    <col min="14600" max="14600" width="12.28515625" customWidth="1"/>
    <col min="14601" max="14601" width="13.7109375" customWidth="1"/>
    <col min="14602" max="14602" width="24.42578125" customWidth="1"/>
    <col min="14603" max="14603" width="15" customWidth="1"/>
    <col min="14848" max="14848" width="7.28515625" customWidth="1"/>
    <col min="14849" max="14849" width="36.28515625" customWidth="1"/>
    <col min="14850" max="14850" width="9.5703125" customWidth="1"/>
    <col min="14851" max="14851" width="13.140625" customWidth="1"/>
    <col min="14852" max="14852" width="13.7109375" customWidth="1"/>
    <col min="14853" max="14853" width="14.5703125" customWidth="1"/>
    <col min="14854" max="14855" width="14" customWidth="1"/>
    <col min="14856" max="14856" width="12.28515625" customWidth="1"/>
    <col min="14857" max="14857" width="13.7109375" customWidth="1"/>
    <col min="14858" max="14858" width="24.42578125" customWidth="1"/>
    <col min="14859" max="14859" width="15" customWidth="1"/>
    <col min="15104" max="15104" width="7.28515625" customWidth="1"/>
    <col min="15105" max="15105" width="36.28515625" customWidth="1"/>
    <col min="15106" max="15106" width="9.5703125" customWidth="1"/>
    <col min="15107" max="15107" width="13.140625" customWidth="1"/>
    <col min="15108" max="15108" width="13.7109375" customWidth="1"/>
    <col min="15109" max="15109" width="14.5703125" customWidth="1"/>
    <col min="15110" max="15111" width="14" customWidth="1"/>
    <col min="15112" max="15112" width="12.28515625" customWidth="1"/>
    <col min="15113" max="15113" width="13.7109375" customWidth="1"/>
    <col min="15114" max="15114" width="24.42578125" customWidth="1"/>
    <col min="15115" max="15115" width="15" customWidth="1"/>
    <col min="15360" max="15360" width="7.28515625" customWidth="1"/>
    <col min="15361" max="15361" width="36.28515625" customWidth="1"/>
    <col min="15362" max="15362" width="9.5703125" customWidth="1"/>
    <col min="15363" max="15363" width="13.140625" customWidth="1"/>
    <col min="15364" max="15364" width="13.7109375" customWidth="1"/>
    <col min="15365" max="15365" width="14.5703125" customWidth="1"/>
    <col min="15366" max="15367" width="14" customWidth="1"/>
    <col min="15368" max="15368" width="12.28515625" customWidth="1"/>
    <col min="15369" max="15369" width="13.7109375" customWidth="1"/>
    <col min="15370" max="15370" width="24.42578125" customWidth="1"/>
    <col min="15371" max="15371" width="15" customWidth="1"/>
    <col min="15616" max="15616" width="7.28515625" customWidth="1"/>
    <col min="15617" max="15617" width="36.28515625" customWidth="1"/>
    <col min="15618" max="15618" width="9.5703125" customWidth="1"/>
    <col min="15619" max="15619" width="13.140625" customWidth="1"/>
    <col min="15620" max="15620" width="13.7109375" customWidth="1"/>
    <col min="15621" max="15621" width="14.5703125" customWidth="1"/>
    <col min="15622" max="15623" width="14" customWidth="1"/>
    <col min="15624" max="15624" width="12.28515625" customWidth="1"/>
    <col min="15625" max="15625" width="13.7109375" customWidth="1"/>
    <col min="15626" max="15626" width="24.42578125" customWidth="1"/>
    <col min="15627" max="15627" width="15" customWidth="1"/>
    <col min="15872" max="15872" width="7.28515625" customWidth="1"/>
    <col min="15873" max="15873" width="36.28515625" customWidth="1"/>
    <col min="15874" max="15874" width="9.5703125" customWidth="1"/>
    <col min="15875" max="15875" width="13.140625" customWidth="1"/>
    <col min="15876" max="15876" width="13.7109375" customWidth="1"/>
    <col min="15877" max="15877" width="14.5703125" customWidth="1"/>
    <col min="15878" max="15879" width="14" customWidth="1"/>
    <col min="15880" max="15880" width="12.28515625" customWidth="1"/>
    <col min="15881" max="15881" width="13.7109375" customWidth="1"/>
    <col min="15882" max="15882" width="24.42578125" customWidth="1"/>
    <col min="15883" max="15883" width="15" customWidth="1"/>
    <col min="16128" max="16128" width="7.28515625" customWidth="1"/>
    <col min="16129" max="16129" width="36.28515625" customWidth="1"/>
    <col min="16130" max="16130" width="9.5703125" customWidth="1"/>
    <col min="16131" max="16131" width="13.140625" customWidth="1"/>
    <col min="16132" max="16132" width="13.7109375" customWidth="1"/>
    <col min="16133" max="16133" width="14.5703125" customWidth="1"/>
    <col min="16134" max="16135" width="14" customWidth="1"/>
    <col min="16136" max="16136" width="12.28515625" customWidth="1"/>
    <col min="16137" max="16137" width="13.7109375" customWidth="1"/>
    <col min="16138" max="16138" width="24.42578125" customWidth="1"/>
    <col min="16139" max="16139" width="15" customWidth="1"/>
  </cols>
  <sheetData>
    <row r="5" spans="1:12" ht="27.75" customHeight="1" thickBot="1"/>
    <row r="6" spans="1:12" ht="19.5" customHeight="1" thickTop="1" thickBot="1">
      <c r="A6" s="587" t="s">
        <v>95</v>
      </c>
      <c r="B6" s="588"/>
      <c r="C6" s="588"/>
      <c r="D6" s="588"/>
      <c r="E6" s="588"/>
      <c r="F6" s="588"/>
      <c r="G6" s="588"/>
      <c r="H6" s="588"/>
      <c r="I6" s="589" t="s">
        <v>96</v>
      </c>
    </row>
    <row r="7" spans="1:12" ht="16.5" customHeight="1" thickTop="1" thickBot="1">
      <c r="A7" s="590" t="str">
        <f>'POÇO ARTESIANO; RESERVATÓRIO '!$A$6:$J$6</f>
        <v>OBRA: ORÇAMENTO SINTÉTICO DE MATERIAL E MÃO DE OBRA PARA A PERFURAÇÃO DO POÇO SEM-ARTESIANO DE 80 METROS LINEARES EM SOLO E ROCHAS SEDIMENTARES, QUE SERÁ IMPLANTADO NA COMUNIDADE GARIMPEIRA VILA NOVA - ITAITUBA/PA</v>
      </c>
      <c r="B7" s="591"/>
      <c r="C7" s="591"/>
      <c r="D7" s="591"/>
      <c r="E7" s="591"/>
      <c r="F7" s="591"/>
      <c r="G7" s="591"/>
      <c r="H7" s="592"/>
      <c r="I7" s="589"/>
      <c r="J7" s="64"/>
      <c r="K7" s="64"/>
      <c r="L7" s="65"/>
    </row>
    <row r="8" spans="1:12" ht="44.25" customHeight="1" thickTop="1" thickBot="1">
      <c r="A8" s="593"/>
      <c r="B8" s="594"/>
      <c r="C8" s="594"/>
      <c r="D8" s="594"/>
      <c r="E8" s="594"/>
      <c r="F8" s="594"/>
      <c r="G8" s="594"/>
      <c r="H8" s="595"/>
      <c r="I8" s="66" t="s">
        <v>390</v>
      </c>
      <c r="J8" s="64"/>
      <c r="K8" s="64"/>
      <c r="L8" s="65"/>
    </row>
    <row r="9" spans="1:12" ht="40.5" customHeight="1" thickTop="1" thickBot="1">
      <c r="A9" s="67" t="s">
        <v>3</v>
      </c>
      <c r="B9" s="68" t="s">
        <v>97</v>
      </c>
      <c r="C9" s="68" t="s">
        <v>98</v>
      </c>
      <c r="D9" s="68" t="s">
        <v>99</v>
      </c>
      <c r="E9" s="69" t="s">
        <v>100</v>
      </c>
      <c r="F9" s="69" t="s">
        <v>128</v>
      </c>
      <c r="G9" s="68" t="s">
        <v>101</v>
      </c>
      <c r="H9" s="68" t="s">
        <v>102</v>
      </c>
      <c r="I9" s="70" t="s">
        <v>14</v>
      </c>
      <c r="J9" s="62"/>
      <c r="K9" s="62"/>
      <c r="L9" s="65"/>
    </row>
    <row r="10" spans="1:12" ht="20.100000000000001" customHeight="1" thickTop="1">
      <c r="A10" s="88" t="str">
        <f>'POÇO ARTESIANO; RESERVATÓRIO '!A12</f>
        <v>1.0</v>
      </c>
      <c r="B10" s="124" t="str">
        <f>'POÇO ARTESIANO; RESERVATÓRIO '!B12</f>
        <v xml:space="preserve">PERFURAÇÃO DO POÇO - 80 m </v>
      </c>
      <c r="C10" s="563"/>
      <c r="D10" s="564"/>
      <c r="E10" s="564"/>
      <c r="F10" s="564"/>
      <c r="G10" s="564"/>
      <c r="H10" s="564"/>
      <c r="I10" s="565"/>
      <c r="J10" s="62"/>
      <c r="K10" s="62"/>
      <c r="L10" s="65"/>
    </row>
    <row r="11" spans="1:12" ht="20.100000000000001" customHeight="1">
      <c r="A11" s="71" t="str">
        <f>'POÇO ARTESIANO; RESERVATÓRIO '!A13</f>
        <v>1.1</v>
      </c>
      <c r="B11" s="123" t="str">
        <f>'POÇO ARTESIANO; RESERVATÓRIO '!B13</f>
        <v>SERVIÇOS PRELIMINARES:</v>
      </c>
      <c r="C11" s="596"/>
      <c r="D11" s="597"/>
      <c r="E11" s="597"/>
      <c r="F11" s="597"/>
      <c r="G11" s="597"/>
      <c r="H11" s="597"/>
      <c r="I11" s="598"/>
      <c r="J11" s="62"/>
      <c r="K11" s="62"/>
      <c r="L11" s="65"/>
    </row>
    <row r="12" spans="1:12" ht="18.95" customHeight="1">
      <c r="A12" s="580" t="str">
        <f>'POÇO ARTESIANO; RESERVATÓRIO '!A14</f>
        <v>1.1.1</v>
      </c>
      <c r="B12" s="582" t="str">
        <f>'POÇO ARTESIANO; RESERVATÓRIO '!B14</f>
        <v>MOBILIZACAO E INSTALACAO DE 01 EQUIPAMENTO DE SONDAGEM, DISTANCIA DE 10KM ATE 20KM.</v>
      </c>
      <c r="C12" s="559" t="str">
        <f>'POÇO ARTESIANO; RESERVATÓRIO '!C14</f>
        <v>und.</v>
      </c>
      <c r="D12" s="579">
        <f>'POÇO ARTESIANO; RESERVATÓRIO '!D14</f>
        <v>1</v>
      </c>
      <c r="E12" s="562">
        <f>'POÇO ARTESIANO; RESERVATÓRIO '!E14</f>
        <v>587.82720000000006</v>
      </c>
      <c r="F12" s="72">
        <v>1</v>
      </c>
      <c r="G12" s="72">
        <v>1</v>
      </c>
      <c r="H12" s="72" t="s">
        <v>103</v>
      </c>
      <c r="I12" s="73">
        <v>1</v>
      </c>
      <c r="J12" s="74"/>
      <c r="K12" s="62"/>
      <c r="L12" s="65"/>
    </row>
    <row r="13" spans="1:12" ht="18.95" customHeight="1">
      <c r="A13" s="581"/>
      <c r="B13" s="577"/>
      <c r="C13" s="583"/>
      <c r="D13" s="599"/>
      <c r="E13" s="586"/>
      <c r="F13" s="75">
        <f>E12*D12</f>
        <v>587.82720000000006</v>
      </c>
      <c r="G13" s="76">
        <f>F13</f>
        <v>587.82720000000006</v>
      </c>
      <c r="H13" s="77" t="s">
        <v>103</v>
      </c>
      <c r="I13" s="78">
        <f>SUM(G13)</f>
        <v>587.82720000000006</v>
      </c>
      <c r="J13" s="138"/>
      <c r="K13" s="62"/>
      <c r="L13" s="65"/>
    </row>
    <row r="14" spans="1:12" ht="35.1" customHeight="1">
      <c r="A14" s="580" t="str">
        <f>'POÇO ARTESIANO; RESERVATÓRIO '!A15</f>
        <v>1.1.2</v>
      </c>
      <c r="B14" s="548" t="str">
        <f>'POÇO ARTESIANO; RESERVATÓRIO '!B15</f>
        <v>LOCACAO CONVENCIONAL DE OBRA, UTILIZANDO GABARITO DE TÁBUAS CORRIDAS PONTALETADAS A CADA 2,00M - 2 UTILIZAÇÕES.</v>
      </c>
      <c r="C14" s="550" t="str">
        <f>'POÇO ARTESIANO; RESERVATÓRIO '!C15</f>
        <v>m</v>
      </c>
      <c r="D14" s="578">
        <f>'POÇO ARTESIANO; RESERVATÓRIO '!D15</f>
        <v>120</v>
      </c>
      <c r="E14" s="561">
        <f>'POÇO ARTESIANO; RESERVATÓRIO '!E15</f>
        <v>44.924331270000003</v>
      </c>
      <c r="F14" s="79">
        <v>1</v>
      </c>
      <c r="G14" s="79">
        <v>1</v>
      </c>
      <c r="H14" s="77" t="s">
        <v>103</v>
      </c>
      <c r="I14" s="80">
        <v>1</v>
      </c>
      <c r="J14" s="138"/>
      <c r="K14" s="62"/>
      <c r="L14" s="65"/>
    </row>
    <row r="15" spans="1:12" ht="35.1" customHeight="1">
      <c r="A15" s="581"/>
      <c r="B15" s="577"/>
      <c r="C15" s="559"/>
      <c r="D15" s="579"/>
      <c r="E15" s="562"/>
      <c r="F15" s="75">
        <f>E14*D14</f>
        <v>5390.9197524000001</v>
      </c>
      <c r="G15" s="76">
        <f>F15</f>
        <v>5390.9197524000001</v>
      </c>
      <c r="H15" s="77" t="s">
        <v>103</v>
      </c>
      <c r="I15" s="78">
        <f>G15</f>
        <v>5390.9197524000001</v>
      </c>
      <c r="J15" s="138"/>
      <c r="K15" s="62"/>
      <c r="L15" s="65"/>
    </row>
    <row r="16" spans="1:12" ht="15.95" customHeight="1">
      <c r="A16" s="580" t="str">
        <f>'POÇO ARTESIANO; RESERVATÓRIO '!A16</f>
        <v>1.1.3</v>
      </c>
      <c r="B16" s="548" t="str">
        <f>'POÇO ARTESIANO; RESERVATÓRIO '!B16</f>
        <v>Placa da obra em chapa galvanizada. 2,00x1,20m.</v>
      </c>
      <c r="C16" s="550" t="str">
        <f>'POÇO ARTESIANO; RESERVATÓRIO '!C16</f>
        <v>m²</v>
      </c>
      <c r="D16" s="578">
        <f>'POÇO ARTESIANO; RESERVATÓRIO '!D16</f>
        <v>2</v>
      </c>
      <c r="E16" s="561">
        <f>'POÇO ARTESIANO; RESERVATÓRIO '!E16</f>
        <v>462.48259559999997</v>
      </c>
      <c r="F16" s="79">
        <v>1</v>
      </c>
      <c r="G16" s="79">
        <v>1</v>
      </c>
      <c r="H16" s="77" t="s">
        <v>103</v>
      </c>
      <c r="I16" s="80">
        <v>1</v>
      </c>
      <c r="J16" s="138"/>
      <c r="K16" s="62"/>
      <c r="L16" s="65"/>
    </row>
    <row r="17" spans="1:12" ht="15.95" customHeight="1">
      <c r="A17" s="581"/>
      <c r="B17" s="577"/>
      <c r="C17" s="559"/>
      <c r="D17" s="579"/>
      <c r="E17" s="562"/>
      <c r="F17" s="75">
        <f>E16*D16</f>
        <v>924.96519119999994</v>
      </c>
      <c r="G17" s="76">
        <f>F17</f>
        <v>924.96519119999994</v>
      </c>
      <c r="H17" s="77" t="s">
        <v>103</v>
      </c>
      <c r="I17" s="78">
        <f>G17</f>
        <v>924.96519119999994</v>
      </c>
      <c r="J17" s="138"/>
      <c r="K17" s="62"/>
      <c r="L17" s="65"/>
    </row>
    <row r="18" spans="1:12" ht="15.95" customHeight="1">
      <c r="A18" s="580" t="str">
        <f>'POÇO ARTESIANO; RESERVATÓRIO '!A17</f>
        <v>1.1.4</v>
      </c>
      <c r="B18" s="601" t="str">
        <f>'POÇO ARTESIANO; RESERVATÓRIO '!B17</f>
        <v>CAPINA E LIMPEZA MANUAL DE TERRENO.</v>
      </c>
      <c r="C18" s="603" t="str">
        <f>'POÇO ARTESIANO; RESERVATÓRIO '!C17</f>
        <v>m²</v>
      </c>
      <c r="D18" s="605">
        <f>'POÇO ARTESIANO; RESERVATÓRIO '!D17</f>
        <v>120</v>
      </c>
      <c r="E18" s="607">
        <f>'POÇO ARTESIANO; RESERVATÓRIO '!E17</f>
        <v>1.401456</v>
      </c>
      <c r="F18" s="81">
        <v>1</v>
      </c>
      <c r="G18" s="81">
        <v>1</v>
      </c>
      <c r="H18" s="77" t="s">
        <v>103</v>
      </c>
      <c r="I18" s="82">
        <v>1</v>
      </c>
      <c r="J18" s="138"/>
      <c r="K18" s="62"/>
      <c r="L18" s="62"/>
    </row>
    <row r="19" spans="1:12" ht="15.95" customHeight="1">
      <c r="A19" s="600"/>
      <c r="B19" s="602"/>
      <c r="C19" s="604"/>
      <c r="D19" s="606"/>
      <c r="E19" s="608"/>
      <c r="F19" s="84">
        <f>D18*E18</f>
        <v>168.17472000000001</v>
      </c>
      <c r="G19" s="85">
        <f>F19</f>
        <v>168.17472000000001</v>
      </c>
      <c r="H19" s="86" t="s">
        <v>103</v>
      </c>
      <c r="I19" s="87">
        <f>SUM(G19)</f>
        <v>168.17472000000001</v>
      </c>
      <c r="J19" s="138"/>
      <c r="K19" s="62"/>
      <c r="L19" s="62"/>
    </row>
    <row r="20" spans="1:12" ht="30" customHeight="1">
      <c r="A20" s="88" t="str">
        <f>'POÇO ARTESIANO; RESERVATÓRIO '!A18</f>
        <v>1.2</v>
      </c>
      <c r="B20" s="124" t="str">
        <f>'POÇO ARTESIANO; RESERVATÓRIO '!B18</f>
        <v>PERFURAÇÃO EM SOLO E ROCHAS SEDIMENTARES</v>
      </c>
      <c r="C20" s="563"/>
      <c r="D20" s="564"/>
      <c r="E20" s="564"/>
      <c r="F20" s="564"/>
      <c r="G20" s="564"/>
      <c r="H20" s="564"/>
      <c r="I20" s="565"/>
      <c r="J20" s="138"/>
      <c r="K20" s="62"/>
      <c r="L20" s="62"/>
    </row>
    <row r="21" spans="1:12" ht="15.95" customHeight="1">
      <c r="A21" s="580" t="str">
        <f>'POÇO ARTESIANO; RESERVATÓRIO '!A19</f>
        <v>1.2.1</v>
      </c>
      <c r="B21" s="582" t="str">
        <f>'POÇO ARTESIANO; RESERVATÓRIO '!B19</f>
        <v>Perfuração de poço com perfuratriz (com diâmetro DN 10 ")</v>
      </c>
      <c r="C21" s="559" t="str">
        <f>'POÇO ARTESIANO; RESERVATÓRIO '!C19</f>
        <v>m</v>
      </c>
      <c r="D21" s="584">
        <f>'POÇO ARTESIANO; RESERVATÓRIO '!D19</f>
        <v>80</v>
      </c>
      <c r="E21" s="562">
        <f>'POÇO ARTESIANO; RESERVATÓRIO '!E19</f>
        <v>52.203203999999999</v>
      </c>
      <c r="F21" s="72">
        <v>1</v>
      </c>
      <c r="G21" s="72">
        <v>1</v>
      </c>
      <c r="H21" s="72" t="s">
        <v>103</v>
      </c>
      <c r="I21" s="73">
        <v>1</v>
      </c>
      <c r="J21" s="138"/>
      <c r="K21" s="62"/>
      <c r="L21" s="62"/>
    </row>
    <row r="22" spans="1:12" ht="15.95" customHeight="1">
      <c r="A22" s="581"/>
      <c r="B22" s="577"/>
      <c r="C22" s="583"/>
      <c r="D22" s="585"/>
      <c r="E22" s="586"/>
      <c r="F22" s="75">
        <f>E21*D21</f>
        <v>4176.2563200000004</v>
      </c>
      <c r="G22" s="76">
        <f>F22</f>
        <v>4176.2563200000004</v>
      </c>
      <c r="H22" s="77" t="s">
        <v>103</v>
      </c>
      <c r="I22" s="78">
        <f>SUM(G22)</f>
        <v>4176.2563200000004</v>
      </c>
      <c r="J22" s="138"/>
      <c r="K22" s="62"/>
      <c r="L22" s="62"/>
    </row>
    <row r="23" spans="1:12" ht="20.100000000000001" customHeight="1">
      <c r="A23" s="88" t="str">
        <f>'POÇO ARTESIANO; RESERVATÓRIO '!A20</f>
        <v>1.3</v>
      </c>
      <c r="B23" s="124" t="str">
        <f>'POÇO ARTESIANO; RESERVATÓRIO '!B20</f>
        <v>PERFURAÇÃO EM ROCHA:</v>
      </c>
      <c r="C23" s="563"/>
      <c r="D23" s="564"/>
      <c r="E23" s="564"/>
      <c r="F23" s="564"/>
      <c r="G23" s="564"/>
      <c r="H23" s="564"/>
      <c r="I23" s="565"/>
      <c r="J23" s="138"/>
      <c r="K23" s="62"/>
      <c r="L23" s="62"/>
    </row>
    <row r="24" spans="1:12" ht="15.95" customHeight="1">
      <c r="A24" s="580" t="str">
        <f>'POÇO ARTESIANO; RESERVATÓRIO '!A21</f>
        <v>1.3.1</v>
      </c>
      <c r="B24" s="548" t="str">
        <f>'POÇO ARTESIANO; RESERVATÓRIO '!B21</f>
        <v>Perfuração de poço com perfuratriz à percussão (com diâmetro DN 8")</v>
      </c>
      <c r="C24" s="550" t="str">
        <f>'POÇO ARTESIANO; RESERVATÓRIO '!C21</f>
        <v>m</v>
      </c>
      <c r="D24" s="552">
        <f>'POÇO ARTESIANO; RESERVATÓRIO '!D21</f>
        <v>70</v>
      </c>
      <c r="E24" s="561">
        <f>'POÇO ARTESIANO; RESERVATÓRIO '!E21</f>
        <v>84.556920000000005</v>
      </c>
      <c r="F24" s="79">
        <v>1</v>
      </c>
      <c r="G24" s="79">
        <v>1</v>
      </c>
      <c r="H24" s="77" t="s">
        <v>103</v>
      </c>
      <c r="I24" s="80">
        <v>1</v>
      </c>
      <c r="J24" s="138"/>
      <c r="K24" s="62"/>
      <c r="L24" s="62"/>
    </row>
    <row r="25" spans="1:12" ht="15.95" customHeight="1">
      <c r="A25" s="581"/>
      <c r="B25" s="577"/>
      <c r="C25" s="559"/>
      <c r="D25" s="560"/>
      <c r="E25" s="562"/>
      <c r="F25" s="75">
        <f>E24*D24</f>
        <v>5918.9844000000003</v>
      </c>
      <c r="G25" s="76">
        <f>F25</f>
        <v>5918.9844000000003</v>
      </c>
      <c r="H25" s="77" t="s">
        <v>103</v>
      </c>
      <c r="I25" s="78">
        <f>G25</f>
        <v>5918.9844000000003</v>
      </c>
      <c r="J25" s="138"/>
      <c r="K25" s="62"/>
      <c r="L25" s="62"/>
    </row>
    <row r="26" spans="1:12" ht="20.100000000000001" customHeight="1">
      <c r="A26" s="88" t="str">
        <f>'POÇO ARTESIANO; RESERVATÓRIO '!A22</f>
        <v>1.4</v>
      </c>
      <c r="B26" s="124" t="str">
        <f>'POÇO ARTESIANO; RESERVATÓRIO '!B22</f>
        <v>ALARGAMENTO DO FURO:</v>
      </c>
      <c r="C26" s="563"/>
      <c r="D26" s="564"/>
      <c r="E26" s="564"/>
      <c r="F26" s="564"/>
      <c r="G26" s="564"/>
      <c r="H26" s="564"/>
      <c r="I26" s="565"/>
      <c r="J26" s="138"/>
      <c r="K26" s="62"/>
      <c r="L26" s="62"/>
    </row>
    <row r="27" spans="1:12" ht="15.95" customHeight="1">
      <c r="A27" s="566" t="str">
        <f>'POÇO ARTESIANO; RESERVATÓRIO '!A23</f>
        <v>1.4.1</v>
      </c>
      <c r="B27" s="568" t="str">
        <f>'POÇO ARTESIANO; RESERVATÓRIO '!B23</f>
        <v>Perfuração de poço com perfuratriz à percussão (com diâmetro DN10")</v>
      </c>
      <c r="C27" s="570" t="str">
        <f>'POÇO ARTESIANO; RESERVATÓRIO '!C23</f>
        <v>m</v>
      </c>
      <c r="D27" s="572">
        <f>'POÇO ARTESIANO; RESERVATÓRIO '!D23</f>
        <v>60</v>
      </c>
      <c r="E27" s="574">
        <f>'POÇO ARTESIANO; RESERVATÓRIO '!E23</f>
        <v>52.203203999999999</v>
      </c>
      <c r="F27" s="169">
        <v>1</v>
      </c>
      <c r="G27" s="169">
        <v>1</v>
      </c>
      <c r="H27" s="170" t="s">
        <v>103</v>
      </c>
      <c r="I27" s="94">
        <v>1</v>
      </c>
      <c r="J27" s="138"/>
      <c r="K27" s="62"/>
      <c r="L27" s="62"/>
    </row>
    <row r="28" spans="1:12" ht="15.95" customHeight="1" thickBot="1">
      <c r="A28" s="567"/>
      <c r="B28" s="569"/>
      <c r="C28" s="571"/>
      <c r="D28" s="573"/>
      <c r="E28" s="575"/>
      <c r="F28" s="89">
        <f>D27*E27</f>
        <v>3132.1922399999999</v>
      </c>
      <c r="G28" s="90">
        <f>F28</f>
        <v>3132.1922399999999</v>
      </c>
      <c r="H28" s="91" t="s">
        <v>103</v>
      </c>
      <c r="I28" s="92">
        <f>SUM(G28)</f>
        <v>3132.1922399999999</v>
      </c>
      <c r="J28" s="138"/>
      <c r="K28" s="62"/>
      <c r="L28" s="62"/>
    </row>
    <row r="29" spans="1:12" ht="30" customHeight="1" thickTop="1">
      <c r="A29" s="71" t="str">
        <f>'POÇO ARTESIANO; RESERVATÓRIO '!A24</f>
        <v>1.5</v>
      </c>
      <c r="B29" s="123" t="str">
        <f>'POÇO ARTESIANO; RESERVATÓRIO '!B24</f>
        <v>FORNECIMENTO E INSTALAÇÃO TUBO DE RECALQUE</v>
      </c>
      <c r="C29" s="537"/>
      <c r="D29" s="538"/>
      <c r="E29" s="538"/>
      <c r="F29" s="538"/>
      <c r="G29" s="538"/>
      <c r="H29" s="538"/>
      <c r="I29" s="539"/>
      <c r="J29" s="138"/>
      <c r="K29" s="62"/>
      <c r="L29" s="62"/>
    </row>
    <row r="30" spans="1:12" ht="15.95" customHeight="1">
      <c r="A30" s="531" t="str">
        <f>'POÇO ARTESIANO; RESERVATÓRIO '!A25</f>
        <v>1.5.1</v>
      </c>
      <c r="B30" s="532" t="str">
        <f>'POÇO ARTESIANO; RESERVATÓRIO '!B25</f>
        <v>TUBO GEO. 150x4mt,  Ø6".</v>
      </c>
      <c r="C30" s="576" t="str">
        <f>'POÇO ARTESIANO; RESERVATÓRIO '!C25</f>
        <v>m</v>
      </c>
      <c r="D30" s="534">
        <f>'POÇO ARTESIANO; RESERVATÓRIO '!D25</f>
        <v>48</v>
      </c>
      <c r="E30" s="535">
        <f>'POÇO ARTESIANO; RESERVATÓRIO '!E25</f>
        <v>502.24</v>
      </c>
      <c r="F30" s="116">
        <v>1</v>
      </c>
      <c r="G30" s="93">
        <v>0.5</v>
      </c>
      <c r="H30" s="93">
        <v>0.5</v>
      </c>
      <c r="I30" s="117">
        <v>1</v>
      </c>
      <c r="J30" s="138"/>
      <c r="K30" s="62"/>
      <c r="L30" s="62"/>
    </row>
    <row r="31" spans="1:12" ht="15.95" customHeight="1">
      <c r="A31" s="516"/>
      <c r="B31" s="518"/>
      <c r="C31" s="520"/>
      <c r="D31" s="522"/>
      <c r="E31" s="524"/>
      <c r="F31" s="118">
        <f>E30*D30</f>
        <v>24107.52</v>
      </c>
      <c r="G31" s="76">
        <f>F31*G30</f>
        <v>12053.76</v>
      </c>
      <c r="H31" s="76">
        <f>F31*H30</f>
        <v>12053.76</v>
      </c>
      <c r="I31" s="120">
        <f>SUM(H31,G31)</f>
        <v>24107.52</v>
      </c>
      <c r="J31" s="138"/>
      <c r="K31" s="62"/>
      <c r="L31" s="62"/>
    </row>
    <row r="32" spans="1:12" ht="15.95" customHeight="1">
      <c r="A32" s="516" t="str">
        <f>'POÇO ARTESIANO; RESERVATÓRIO '!A26</f>
        <v>1.5.2</v>
      </c>
      <c r="B32" s="518" t="str">
        <f>'POÇO ARTESIANO; RESERVATÓRIO '!B26</f>
        <v>MOTOBOMBA LEÃO 5CV 4R8PB-18 350/38</v>
      </c>
      <c r="C32" s="520" t="str">
        <f>'POÇO ARTESIANO; RESERVATÓRIO '!C26</f>
        <v>und.</v>
      </c>
      <c r="D32" s="522">
        <f>'POÇO ARTESIANO; RESERVATÓRIO '!D26</f>
        <v>1</v>
      </c>
      <c r="E32" s="524">
        <f>'POÇO ARTESIANO; RESERVATÓRIO '!E26</f>
        <v>8299</v>
      </c>
      <c r="F32" s="121">
        <v>1</v>
      </c>
      <c r="G32" s="81">
        <v>0.5</v>
      </c>
      <c r="H32" s="81">
        <v>0.5</v>
      </c>
      <c r="I32" s="122">
        <v>1</v>
      </c>
      <c r="J32" s="138"/>
      <c r="K32" s="62"/>
      <c r="L32" s="62"/>
    </row>
    <row r="33" spans="1:12" ht="15.95" customHeight="1">
      <c r="A33" s="516"/>
      <c r="B33" s="518"/>
      <c r="C33" s="520"/>
      <c r="D33" s="522"/>
      <c r="E33" s="524"/>
      <c r="F33" s="118">
        <f>E32*D32</f>
        <v>8299</v>
      </c>
      <c r="G33" s="76">
        <f>F33*G32</f>
        <v>4149.5</v>
      </c>
      <c r="H33" s="76">
        <f>F33*H32</f>
        <v>4149.5</v>
      </c>
      <c r="I33" s="120">
        <f>SUM(G33:H33)</f>
        <v>8299</v>
      </c>
      <c r="J33" s="138"/>
      <c r="K33" s="62"/>
      <c r="L33" s="62"/>
    </row>
    <row r="34" spans="1:12" ht="15.95" customHeight="1">
      <c r="A34" s="516" t="str">
        <f>'POÇO ARTESIANO; RESERVATÓRIO '!A27</f>
        <v>1.5.3</v>
      </c>
      <c r="B34" s="518" t="str">
        <f>'POÇO ARTESIANO; RESERVATÓRIO '!B27</f>
        <v>TUBO ROSCAVEL 1.1/2.</v>
      </c>
      <c r="C34" s="520" t="str">
        <f>'POÇO ARTESIANO; RESERVATÓRIO '!C27</f>
        <v>m</v>
      </c>
      <c r="D34" s="522">
        <f>'POÇO ARTESIANO; RESERVATÓRIO '!D27</f>
        <v>72</v>
      </c>
      <c r="E34" s="524">
        <f>'POÇO ARTESIANO; RESERVATÓRIO '!E27</f>
        <v>117.39</v>
      </c>
      <c r="F34" s="121">
        <v>1</v>
      </c>
      <c r="G34" s="81">
        <v>0.5</v>
      </c>
      <c r="H34" s="81">
        <v>0.5</v>
      </c>
      <c r="I34" s="122">
        <v>1</v>
      </c>
      <c r="J34" s="138"/>
      <c r="K34" s="62"/>
      <c r="L34" s="62"/>
    </row>
    <row r="35" spans="1:12" ht="15.95" customHeight="1">
      <c r="A35" s="516"/>
      <c r="B35" s="518"/>
      <c r="C35" s="520"/>
      <c r="D35" s="522"/>
      <c r="E35" s="524"/>
      <c r="F35" s="118">
        <f>E34*D34</f>
        <v>8452.08</v>
      </c>
      <c r="G35" s="76">
        <f>F35*G34</f>
        <v>4226.04</v>
      </c>
      <c r="H35" s="76">
        <f>F35*H34</f>
        <v>4226.04</v>
      </c>
      <c r="I35" s="120">
        <f>SUM(G35:H35)</f>
        <v>8452.08</v>
      </c>
      <c r="J35" s="138"/>
      <c r="K35" s="62"/>
      <c r="L35" s="62"/>
    </row>
    <row r="36" spans="1:12" ht="15.95" customHeight="1">
      <c r="A36" s="516" t="str">
        <f>'POÇO ARTESIANO; RESERVATÓRIO '!A28</f>
        <v>1.5.4</v>
      </c>
      <c r="B36" s="518" t="str">
        <f>'POÇO ARTESIANO; RESERVATÓRIO '!B28</f>
        <v>CORDA BRANCA TRANÇADA 12MM</v>
      </c>
      <c r="C36" s="520" t="str">
        <f>'POÇO ARTESIANO; RESERVATÓRIO '!C28</f>
        <v>und.</v>
      </c>
      <c r="D36" s="522">
        <f>'POÇO ARTESIANO; RESERVATÓRIO '!D28</f>
        <v>90</v>
      </c>
      <c r="E36" s="524">
        <f>'POÇO ARTESIANO; RESERVATÓRIO '!E28</f>
        <v>4.9450000000000003</v>
      </c>
      <c r="F36" s="121">
        <v>1</v>
      </c>
      <c r="G36" s="81">
        <v>0.5</v>
      </c>
      <c r="H36" s="81">
        <v>0.5</v>
      </c>
      <c r="I36" s="122">
        <v>1</v>
      </c>
      <c r="J36" s="138"/>
      <c r="K36" s="62"/>
      <c r="L36" s="62"/>
    </row>
    <row r="37" spans="1:12" ht="15.95" customHeight="1">
      <c r="A37" s="516"/>
      <c r="B37" s="518"/>
      <c r="C37" s="520"/>
      <c r="D37" s="522"/>
      <c r="E37" s="524"/>
      <c r="F37" s="118">
        <f>E36*D36</f>
        <v>445.05</v>
      </c>
      <c r="G37" s="76">
        <f>F37*G36</f>
        <v>222.52500000000001</v>
      </c>
      <c r="H37" s="76">
        <f>F37*H36</f>
        <v>222.52500000000001</v>
      </c>
      <c r="I37" s="120">
        <f>SUM(G37:H37)</f>
        <v>445.05</v>
      </c>
      <c r="J37" s="138"/>
      <c r="K37" s="62"/>
      <c r="L37" s="62"/>
    </row>
    <row r="38" spans="1:12" ht="15.95" customHeight="1">
      <c r="A38" s="516" t="str">
        <f>'POÇO ARTESIANO; RESERVATÓRIO '!A29</f>
        <v>1.5.5</v>
      </c>
      <c r="B38" s="518" t="str">
        <f>'POÇO ARTESIANO; RESERVATÓRIO '!B29</f>
        <v>FITA AUTO FUSÃO 10M</v>
      </c>
      <c r="C38" s="520" t="str">
        <f>'POÇO ARTESIANO; RESERVATÓRIO '!C29</f>
        <v>und.</v>
      </c>
      <c r="D38" s="522">
        <f>'POÇO ARTESIANO; RESERVATÓRIO '!D29</f>
        <v>1</v>
      </c>
      <c r="E38" s="524">
        <f>'POÇO ARTESIANO; RESERVATÓRIO '!E29</f>
        <v>49.45</v>
      </c>
      <c r="F38" s="121">
        <v>1</v>
      </c>
      <c r="G38" s="81">
        <v>0.5</v>
      </c>
      <c r="H38" s="81">
        <v>0.5</v>
      </c>
      <c r="I38" s="122">
        <v>1</v>
      </c>
      <c r="J38" s="138"/>
      <c r="K38" s="62"/>
      <c r="L38" s="62"/>
    </row>
    <row r="39" spans="1:12" ht="15.95" customHeight="1">
      <c r="A39" s="516"/>
      <c r="B39" s="518"/>
      <c r="C39" s="520"/>
      <c r="D39" s="522"/>
      <c r="E39" s="524"/>
      <c r="F39" s="118">
        <f>E38*D38</f>
        <v>49.45</v>
      </c>
      <c r="G39" s="76">
        <f>F39*G38</f>
        <v>24.725000000000001</v>
      </c>
      <c r="H39" s="76">
        <f>F39*H38</f>
        <v>24.725000000000001</v>
      </c>
      <c r="I39" s="120">
        <f>SUM(G39:H39)</f>
        <v>49.45</v>
      </c>
      <c r="J39" s="138"/>
      <c r="K39" s="62"/>
      <c r="L39" s="62"/>
    </row>
    <row r="40" spans="1:12" ht="15.95" customHeight="1">
      <c r="A40" s="516" t="str">
        <f>'POÇO ARTESIANO; RESERVATÓRIO '!A30</f>
        <v>1.5.6</v>
      </c>
      <c r="B40" s="518" t="str">
        <f>'POÇO ARTESIANO; RESERVATÓRIO '!B30</f>
        <v>FITA VEDA ROSCA 18X50mts</v>
      </c>
      <c r="C40" s="520" t="str">
        <f>'POÇO ARTESIANO; RESERVATÓRIO '!C31</f>
        <v>und.</v>
      </c>
      <c r="D40" s="522">
        <f>'POÇO ARTESIANO; RESERVATÓRIO '!D30</f>
        <v>4</v>
      </c>
      <c r="E40" s="524">
        <f>'POÇO ARTESIANO; RESERVATÓRIO '!E30</f>
        <v>10.750000000000002</v>
      </c>
      <c r="F40" s="121">
        <v>1</v>
      </c>
      <c r="G40" s="81">
        <v>0.5</v>
      </c>
      <c r="H40" s="81">
        <v>0.5</v>
      </c>
      <c r="I40" s="122">
        <v>1</v>
      </c>
      <c r="J40" s="138"/>
      <c r="K40" s="62"/>
      <c r="L40" s="62"/>
    </row>
    <row r="41" spans="1:12" ht="15.95" customHeight="1">
      <c r="A41" s="516"/>
      <c r="B41" s="518"/>
      <c r="C41" s="520"/>
      <c r="D41" s="522"/>
      <c r="E41" s="524"/>
      <c r="F41" s="118">
        <f>E40*D40</f>
        <v>43.000000000000007</v>
      </c>
      <c r="G41" s="76">
        <f>F41*G40</f>
        <v>21.500000000000004</v>
      </c>
      <c r="H41" s="76">
        <f>F41*H40</f>
        <v>21.500000000000004</v>
      </c>
      <c r="I41" s="120">
        <f>SUM(G41:H41)</f>
        <v>43.000000000000007</v>
      </c>
      <c r="J41" s="138"/>
      <c r="K41" s="62"/>
      <c r="L41" s="62"/>
    </row>
    <row r="42" spans="1:12" ht="15.95" customHeight="1">
      <c r="A42" s="516" t="str">
        <f>'POÇO ARTESIANO; RESERVATÓRIO '!A31</f>
        <v>1.5.7</v>
      </c>
      <c r="B42" s="518" t="str">
        <f>'POÇO ARTESIANO; RESERVATÓRIO '!B31</f>
        <v>Luva F°G° de 1 1/2" (IE)</v>
      </c>
      <c r="C42" s="520" t="str">
        <f>'POÇO ARTESIANO; RESERVATÓRIO '!C31</f>
        <v>und.</v>
      </c>
      <c r="D42" s="522">
        <f>'POÇO ARTESIANO; RESERVATÓRIO '!D31</f>
        <v>12</v>
      </c>
      <c r="E42" s="524">
        <f>'POÇO ARTESIANO; RESERVATÓRIO '!E31</f>
        <v>8.3862899999999989</v>
      </c>
      <c r="F42" s="121">
        <v>1</v>
      </c>
      <c r="G42" s="81">
        <v>0.5</v>
      </c>
      <c r="H42" s="81">
        <v>0.5</v>
      </c>
      <c r="I42" s="122">
        <v>1</v>
      </c>
      <c r="J42" s="138"/>
      <c r="K42" s="62"/>
      <c r="L42" s="62"/>
    </row>
    <row r="43" spans="1:12" ht="15.95" customHeight="1">
      <c r="A43" s="516"/>
      <c r="B43" s="518"/>
      <c r="C43" s="520"/>
      <c r="D43" s="522"/>
      <c r="E43" s="524"/>
      <c r="F43" s="118">
        <f>E42*D42</f>
        <v>100.63547999999999</v>
      </c>
      <c r="G43" s="76">
        <f>F43*G42</f>
        <v>50.317739999999993</v>
      </c>
      <c r="H43" s="76">
        <f>F43*H42</f>
        <v>50.317739999999993</v>
      </c>
      <c r="I43" s="120">
        <f>SUM(G43:H43)</f>
        <v>100.63547999999999</v>
      </c>
      <c r="J43" s="138"/>
      <c r="K43" s="62"/>
      <c r="L43" s="62"/>
    </row>
    <row r="44" spans="1:12" ht="35.1" customHeight="1">
      <c r="A44" s="516" t="str">
        <f>'POÇO ARTESIANO; RESERVATÓRIO '!A32</f>
        <v>1.5.8</v>
      </c>
      <c r="B44" s="518" t="str">
        <f>'POÇO ARTESIANO; RESERVATÓRIO '!B32</f>
        <v>UNIÃO, EM FERRO GALVANIZADO, DN (1 1/2"), CONEXÃO ROSQUEADA, INSTALADO EM REDE DE ALIMENTAÇÃO - FORNECIMENTO E INSTALAÇÃO. AF_12/2015</v>
      </c>
      <c r="C44" s="520" t="str">
        <f>'POÇO ARTESIANO; RESERVATÓRIO '!C32</f>
        <v>und.</v>
      </c>
      <c r="D44" s="522">
        <f>'POÇO ARTESIANO; RESERVATÓRIO '!D32</f>
        <v>1</v>
      </c>
      <c r="E44" s="524">
        <f>'POÇO ARTESIANO; RESERVATÓRIO '!E32</f>
        <v>70.908836100000002</v>
      </c>
      <c r="F44" s="121">
        <v>1</v>
      </c>
      <c r="G44" s="81">
        <v>0.5</v>
      </c>
      <c r="H44" s="81">
        <v>0.5</v>
      </c>
      <c r="I44" s="122">
        <v>1</v>
      </c>
      <c r="J44" s="138"/>
      <c r="K44" s="62"/>
      <c r="L44" s="62"/>
    </row>
    <row r="45" spans="1:12" ht="35.1" customHeight="1">
      <c r="A45" s="516"/>
      <c r="B45" s="518"/>
      <c r="C45" s="520"/>
      <c r="D45" s="522"/>
      <c r="E45" s="524"/>
      <c r="F45" s="118">
        <f>E44*D44</f>
        <v>70.908836100000002</v>
      </c>
      <c r="G45" s="76">
        <f>F45*G44</f>
        <v>35.454418050000001</v>
      </c>
      <c r="H45" s="76">
        <f>F45*H44</f>
        <v>35.454418050000001</v>
      </c>
      <c r="I45" s="120">
        <f>SUM(G45:H45)</f>
        <v>70.908836100000002</v>
      </c>
      <c r="J45" s="138"/>
      <c r="K45" s="62"/>
      <c r="L45" s="62"/>
    </row>
    <row r="46" spans="1:12" ht="15.95" customHeight="1">
      <c r="A46" s="516" t="str">
        <f>'POÇO ARTESIANO; RESERVATÓRIO '!A33</f>
        <v>1.5.9</v>
      </c>
      <c r="B46" s="518" t="str">
        <f>'POÇO ARTESIANO; RESERVATÓRIO '!B33</f>
        <v>Curva 90° F°G° 1 1/2" (IE)</v>
      </c>
      <c r="C46" s="520" t="str">
        <f>'POÇO ARTESIANO; RESERVATÓRIO '!C33</f>
        <v>und.</v>
      </c>
      <c r="D46" s="522">
        <f>'POÇO ARTESIANO; RESERVATÓRIO '!D33</f>
        <v>1</v>
      </c>
      <c r="E46" s="524">
        <f>'POÇO ARTESIANO; RESERVATÓRIO '!E33</f>
        <v>78.114660000000001</v>
      </c>
      <c r="F46" s="121">
        <v>1</v>
      </c>
      <c r="G46" s="81">
        <v>0.5</v>
      </c>
      <c r="H46" s="81">
        <v>0.5</v>
      </c>
      <c r="I46" s="122">
        <v>1</v>
      </c>
      <c r="J46" s="138"/>
      <c r="K46" s="62"/>
      <c r="L46" s="62"/>
    </row>
    <row r="47" spans="1:12" ht="15.95" customHeight="1" thickBot="1">
      <c r="A47" s="517"/>
      <c r="B47" s="519"/>
      <c r="C47" s="521"/>
      <c r="D47" s="523"/>
      <c r="E47" s="525"/>
      <c r="F47" s="135">
        <f>E46*D46</f>
        <v>78.114660000000001</v>
      </c>
      <c r="G47" s="90">
        <f>F47*G46</f>
        <v>39.05733</v>
      </c>
      <c r="H47" s="90">
        <f>F47*H46</f>
        <v>39.05733</v>
      </c>
      <c r="I47" s="136">
        <f>SUM(G47:H47)</f>
        <v>78.114660000000001</v>
      </c>
      <c r="J47" s="138"/>
      <c r="K47" s="62"/>
      <c r="L47" s="62"/>
    </row>
    <row r="48" spans="1:12" ht="35.1" customHeight="1" thickTop="1">
      <c r="A48" s="526" t="str">
        <f>'POÇO ARTESIANO; RESERVATÓRIO '!A34</f>
        <v>1.5.10</v>
      </c>
      <c r="B48" s="527" t="str">
        <f>'POÇO ARTESIANO; RESERVATÓRIO '!B34</f>
        <v>NIPLE, EM FERRO GALVANIZADO, DN (1 1/2"), CONEXÃO ROSQUEADA, INSTALADO EM REDE DE ALIMENTAÇÃO PARA HIDRANTE - FORNECIMENTO E INSTALAÇÃO. AF_12/2015</v>
      </c>
      <c r="C48" s="528" t="str">
        <f>'POÇO ARTESIANO; RESERVATÓRIO '!C34</f>
        <v>und.</v>
      </c>
      <c r="D48" s="529">
        <f>'POÇO ARTESIANO; RESERVATÓRIO '!D34</f>
        <v>2</v>
      </c>
      <c r="E48" s="536">
        <f>'POÇO ARTESIANO; RESERVATÓRIO '!E34</f>
        <v>38.478236100000004</v>
      </c>
      <c r="F48" s="133">
        <v>1</v>
      </c>
      <c r="G48" s="72">
        <v>0.5</v>
      </c>
      <c r="H48" s="72">
        <v>0.5</v>
      </c>
      <c r="I48" s="134">
        <v>1</v>
      </c>
      <c r="J48" s="138"/>
      <c r="K48" s="62"/>
      <c r="L48" s="62"/>
    </row>
    <row r="49" spans="1:12" ht="35.1" customHeight="1">
      <c r="A49" s="516"/>
      <c r="B49" s="518"/>
      <c r="C49" s="520"/>
      <c r="D49" s="522"/>
      <c r="E49" s="524"/>
      <c r="F49" s="118">
        <f>E48*D48</f>
        <v>76.956472200000007</v>
      </c>
      <c r="G49" s="153">
        <f>F49*G48</f>
        <v>38.478236100000004</v>
      </c>
      <c r="H49" s="153">
        <f>F49*H48</f>
        <v>38.478236100000004</v>
      </c>
      <c r="I49" s="120">
        <f>SUM(G49:H49)</f>
        <v>76.956472200000007</v>
      </c>
      <c r="J49" s="138"/>
      <c r="K49" s="62"/>
      <c r="L49" s="62"/>
    </row>
    <row r="50" spans="1:12" ht="20.100000000000001" customHeight="1">
      <c r="A50" s="526" t="str">
        <f>'POÇO ARTESIANO; RESERVATÓRIO '!A35</f>
        <v>1.5.11</v>
      </c>
      <c r="B50" s="527" t="str">
        <f>'POÇO ARTESIANO; RESERVATÓRIO '!B35</f>
        <v>VÁLVULA DE RETENÇÃO HORIZONTAL Ø 40MM (1.1/2") - FORNECIMENTO E INSTALAÇÃO.</v>
      </c>
      <c r="C50" s="528" t="str">
        <f>'POÇO ARTESIANO; RESERVATÓRIO '!C35</f>
        <v>und.</v>
      </c>
      <c r="D50" s="529">
        <f>'POÇO ARTESIANO; RESERVATÓRIO '!D35</f>
        <v>1</v>
      </c>
      <c r="E50" s="536">
        <f>'POÇO ARTESIANO; RESERVATÓRIO '!E35</f>
        <v>161.91409200000001</v>
      </c>
      <c r="F50" s="133">
        <v>1</v>
      </c>
      <c r="G50" s="72">
        <v>0.5</v>
      </c>
      <c r="H50" s="72">
        <v>0.5</v>
      </c>
      <c r="I50" s="134">
        <v>1</v>
      </c>
      <c r="J50" s="138"/>
      <c r="K50" s="62"/>
      <c r="L50" s="62"/>
    </row>
    <row r="51" spans="1:12" ht="20.100000000000001" customHeight="1">
      <c r="A51" s="516"/>
      <c r="B51" s="518"/>
      <c r="C51" s="520"/>
      <c r="D51" s="522"/>
      <c r="E51" s="524"/>
      <c r="F51" s="118">
        <f>E50*D50</f>
        <v>161.91409200000001</v>
      </c>
      <c r="G51" s="76">
        <f>F51*G50</f>
        <v>80.957046000000005</v>
      </c>
      <c r="H51" s="76">
        <f>F51*H50</f>
        <v>80.957046000000005</v>
      </c>
      <c r="I51" s="120">
        <f>SUM(G51:H51)</f>
        <v>161.91409200000001</v>
      </c>
      <c r="J51" s="138"/>
      <c r="K51" s="62"/>
      <c r="L51" s="62"/>
    </row>
    <row r="52" spans="1:12" ht="39.950000000000003" customHeight="1">
      <c r="A52" s="516" t="str">
        <f>'POÇO ARTESIANO; RESERVATÓRIO '!A36</f>
        <v>1.5.12</v>
      </c>
      <c r="B52" s="518" t="str">
        <f>'POÇO ARTESIANO; RESERVATÓRIO '!B36</f>
        <v>REGISTRO DE GAVETA BRUTO, LATÃO, ROSCÁVEL, 1 1/2, INSTALADO EM RESERVAÇÃO DE ÁGUA DE EDIFICAÇÃO QUE POSSUA RESERVATÓRIO DE FIBRA/   FIBROCIMENTO FORNECIMENTO E INSTALAÇÃO. AF_06/2016.</v>
      </c>
      <c r="C52" s="520" t="str">
        <f>'POÇO ARTESIANO; RESERVATÓRIO '!C36</f>
        <v>und.</v>
      </c>
      <c r="D52" s="522">
        <f>'POÇO ARTESIANO; RESERVATÓRIO '!D36</f>
        <v>1</v>
      </c>
      <c r="E52" s="524">
        <f>'POÇO ARTESIANO; RESERVATÓRIO '!E36</f>
        <v>109.63039200000001</v>
      </c>
      <c r="F52" s="121">
        <v>1</v>
      </c>
      <c r="G52" s="125">
        <v>0.5</v>
      </c>
      <c r="H52" s="125">
        <v>0.5</v>
      </c>
      <c r="I52" s="122">
        <v>1</v>
      </c>
      <c r="J52" s="138"/>
      <c r="K52" s="62"/>
      <c r="L52" s="62"/>
    </row>
    <row r="53" spans="1:12" ht="39.950000000000003" customHeight="1">
      <c r="A53" s="516"/>
      <c r="B53" s="518"/>
      <c r="C53" s="520"/>
      <c r="D53" s="522"/>
      <c r="E53" s="524"/>
      <c r="F53" s="118">
        <f>E52*D52</f>
        <v>109.63039200000001</v>
      </c>
      <c r="G53" s="119">
        <f>F53*G52</f>
        <v>54.815196000000007</v>
      </c>
      <c r="H53" s="119">
        <f>F53*H52</f>
        <v>54.815196000000007</v>
      </c>
      <c r="I53" s="120">
        <f>SUM(G53:H53)</f>
        <v>109.63039200000001</v>
      </c>
      <c r="J53" s="138"/>
      <c r="K53" s="62"/>
      <c r="L53" s="62"/>
    </row>
    <row r="54" spans="1:12" ht="27.95" customHeight="1">
      <c r="A54" s="516" t="str">
        <f>'POÇO ARTESIANO; RESERVATÓRIO '!A37</f>
        <v>1.5.13</v>
      </c>
      <c r="B54" s="518" t="str">
        <f>'POÇO ARTESIANO; RESERVATÓRIO '!B37</f>
        <v>ASSENTAMENTO DE TAMPAO DE FERRO FUNDIDO 600 MM - Tampa para poço Artesiano com furo Central de 1 1/2"</v>
      </c>
      <c r="C54" s="520" t="str">
        <f>'POÇO ARTESIANO; RESERVATÓRIO '!C37</f>
        <v>und.</v>
      </c>
      <c r="D54" s="522">
        <f>'POÇO ARTESIANO; RESERVATÓRIO '!D37</f>
        <v>1</v>
      </c>
      <c r="E54" s="524">
        <f>'POÇO ARTESIANO; RESERVATÓRIO '!E37</f>
        <v>94.711800000000011</v>
      </c>
      <c r="F54" s="121">
        <v>1</v>
      </c>
      <c r="G54" s="121">
        <v>0.5</v>
      </c>
      <c r="H54" s="121">
        <v>0.5</v>
      </c>
      <c r="I54" s="122">
        <v>1</v>
      </c>
      <c r="J54" s="138"/>
      <c r="K54" s="62"/>
      <c r="L54" s="62"/>
    </row>
    <row r="55" spans="1:12" ht="27.95" customHeight="1" thickBot="1">
      <c r="A55" s="517"/>
      <c r="B55" s="519"/>
      <c r="C55" s="521"/>
      <c r="D55" s="523"/>
      <c r="E55" s="525"/>
      <c r="F55" s="135">
        <f>E54*D54</f>
        <v>94.711800000000011</v>
      </c>
      <c r="G55" s="137">
        <f>F55*G54</f>
        <v>47.355900000000005</v>
      </c>
      <c r="H55" s="137">
        <f>F55*H54</f>
        <v>47.355900000000005</v>
      </c>
      <c r="I55" s="136">
        <f>SUM(G55:H55)</f>
        <v>94.711800000000011</v>
      </c>
      <c r="J55" s="138"/>
      <c r="K55" s="62"/>
      <c r="L55" s="62"/>
    </row>
    <row r="56" spans="1:12" ht="32.25" thickTop="1">
      <c r="A56" s="71" t="str">
        <f>'POÇO ARTESIANO; RESERVATÓRIO '!A38</f>
        <v>1.6</v>
      </c>
      <c r="B56" s="123" t="str">
        <f>'POÇO ARTESIANO; RESERVATÓRIO '!B38</f>
        <v>FORNECIMENTO E INSTALAÇÃO DE FILTROS:</v>
      </c>
      <c r="C56" s="537"/>
      <c r="D56" s="538"/>
      <c r="E56" s="538"/>
      <c r="F56" s="538"/>
      <c r="G56" s="538"/>
      <c r="H56" s="538"/>
      <c r="I56" s="539"/>
      <c r="J56" s="138"/>
      <c r="K56" s="62"/>
      <c r="L56" s="62"/>
    </row>
    <row r="57" spans="1:12" ht="15.95" customHeight="1">
      <c r="A57" s="526" t="str">
        <f>'POÇO ARTESIANO; RESERVATÓRIO '!A39</f>
        <v>1.6.1</v>
      </c>
      <c r="B57" s="527" t="str">
        <f>'POÇO ARTESIANO; RESERVATÓRIO '!B39</f>
        <v>FILTRO GEO STANDER 150X4MT</v>
      </c>
      <c r="C57" s="528" t="str">
        <f>'POÇO ARTESIANO; RESERVATÓRIO '!C39</f>
        <v>und.</v>
      </c>
      <c r="D57" s="529">
        <f>'POÇO ARTESIANO; RESERVATÓRIO '!D39</f>
        <v>4</v>
      </c>
      <c r="E57" s="536">
        <f>'POÇO ARTESIANO; RESERVATÓRIO '!E39</f>
        <v>780.88000000000011</v>
      </c>
      <c r="F57" s="133">
        <v>1</v>
      </c>
      <c r="G57" s="133">
        <v>0.5</v>
      </c>
      <c r="H57" s="133">
        <v>0.5</v>
      </c>
      <c r="I57" s="134">
        <v>1</v>
      </c>
      <c r="J57" s="138"/>
      <c r="K57" s="62"/>
      <c r="L57" s="62"/>
    </row>
    <row r="58" spans="1:12" ht="15.95" customHeight="1">
      <c r="A58" s="516"/>
      <c r="B58" s="518"/>
      <c r="C58" s="520"/>
      <c r="D58" s="522"/>
      <c r="E58" s="524"/>
      <c r="F58" s="118">
        <f>E57*D57</f>
        <v>3123.5200000000004</v>
      </c>
      <c r="G58" s="119">
        <f>F58*G57</f>
        <v>1561.7600000000002</v>
      </c>
      <c r="H58" s="119">
        <f>F58*H57</f>
        <v>1561.7600000000002</v>
      </c>
      <c r="I58" s="120">
        <f>SUM(G58:H58)</f>
        <v>3123.5200000000004</v>
      </c>
      <c r="J58" s="138"/>
      <c r="K58" s="62"/>
      <c r="L58" s="62"/>
    </row>
    <row r="59" spans="1:12" ht="15.95" customHeight="1">
      <c r="A59" s="516" t="str">
        <f>'POÇO ARTESIANO; RESERVATÓRIO '!A40</f>
        <v>1.6.2</v>
      </c>
      <c r="B59" s="518" t="str">
        <f>'POÇO ARTESIANO; RESERVATÓRIO '!B40</f>
        <v>FORNECIMENTO E LANCAMENTO DE BRITA.</v>
      </c>
      <c r="C59" s="520" t="str">
        <f>'POÇO ARTESIANO; RESERVATÓRIO '!C40</f>
        <v>m³</v>
      </c>
      <c r="D59" s="522">
        <f>'POÇO ARTESIANO; RESERVATÓRIO '!D40</f>
        <v>4</v>
      </c>
      <c r="E59" s="524">
        <f>'POÇO ARTESIANO; RESERVATÓRIO '!E40</f>
        <v>108.91083000000002</v>
      </c>
      <c r="F59" s="121">
        <v>1</v>
      </c>
      <c r="G59" s="121">
        <v>0.5</v>
      </c>
      <c r="H59" s="121">
        <v>0.5</v>
      </c>
      <c r="I59" s="122">
        <v>1</v>
      </c>
      <c r="J59" s="138"/>
      <c r="K59" s="62"/>
      <c r="L59" s="62"/>
    </row>
    <row r="60" spans="1:12" ht="15.95" customHeight="1">
      <c r="A60" s="540"/>
      <c r="B60" s="556"/>
      <c r="C60" s="557"/>
      <c r="D60" s="558"/>
      <c r="E60" s="530"/>
      <c r="F60" s="150">
        <f>E59*D59</f>
        <v>435.64332000000007</v>
      </c>
      <c r="G60" s="151">
        <f>F60*G59</f>
        <v>217.82166000000004</v>
      </c>
      <c r="H60" s="151">
        <f>F60*H59</f>
        <v>217.82166000000004</v>
      </c>
      <c r="I60" s="152">
        <f>SUM(G60:H60)</f>
        <v>435.64332000000007</v>
      </c>
      <c r="J60" s="138"/>
      <c r="K60" s="62"/>
      <c r="L60" s="62"/>
    </row>
    <row r="61" spans="1:12" ht="31.5">
      <c r="A61" s="71" t="str">
        <f>'POÇO ARTESIANO; RESERVATÓRIO '!A41</f>
        <v>1.7</v>
      </c>
      <c r="B61" s="123" t="str">
        <f>'POÇO ARTESIANO; RESERVATÓRIO '!B41</f>
        <v>FORNECIMENTO E INSTALAÇÃO ELÉTRICAS DA BOMBA:</v>
      </c>
      <c r="C61" s="537"/>
      <c r="D61" s="538"/>
      <c r="E61" s="538"/>
      <c r="F61" s="538"/>
      <c r="G61" s="538"/>
      <c r="H61" s="538"/>
      <c r="I61" s="539"/>
      <c r="J61" s="138"/>
      <c r="K61" s="62"/>
      <c r="L61" s="62"/>
    </row>
    <row r="62" spans="1:12" ht="26.1" customHeight="1">
      <c r="A62" s="531" t="str">
        <f>'POÇO ARTESIANO; RESERVATÓRIO '!A42</f>
        <v>1.7.1</v>
      </c>
      <c r="B62" s="532" t="str">
        <f>'POÇO ARTESIANO; RESERVATÓRIO '!B42</f>
        <v>POSTE ACO CONICO CONTINUO CURVO SIMPLES SEM BASE C/JANELA 9M (INSPECAO) - FORNECIMENTO E INSTALACAO.</v>
      </c>
      <c r="C62" s="533" t="str">
        <f>'POÇO ARTESIANO; RESERVATÓRIO '!C42</f>
        <v>unid.</v>
      </c>
      <c r="D62" s="534">
        <f>'POÇO ARTESIANO; RESERVATÓRIO '!D42</f>
        <v>1</v>
      </c>
      <c r="E62" s="535">
        <f>'POÇO ARTESIANO; RESERVATÓRIO '!E42</f>
        <v>1498.9671000000001</v>
      </c>
      <c r="F62" s="116">
        <v>1</v>
      </c>
      <c r="G62" s="116">
        <v>0.5</v>
      </c>
      <c r="H62" s="116">
        <v>0.5</v>
      </c>
      <c r="I62" s="117">
        <v>1</v>
      </c>
      <c r="J62" s="138"/>
      <c r="K62" s="62"/>
      <c r="L62" s="62"/>
    </row>
    <row r="63" spans="1:12" ht="26.1" customHeight="1">
      <c r="A63" s="516"/>
      <c r="B63" s="518"/>
      <c r="C63" s="520"/>
      <c r="D63" s="522"/>
      <c r="E63" s="524"/>
      <c r="F63" s="118">
        <f>E62*D62</f>
        <v>1498.9671000000001</v>
      </c>
      <c r="G63" s="119">
        <f>F63*G62</f>
        <v>749.48355000000004</v>
      </c>
      <c r="H63" s="119">
        <f>F63*H62</f>
        <v>749.48355000000004</v>
      </c>
      <c r="I63" s="120">
        <f>SUM(G63:H63)</f>
        <v>1498.9671000000001</v>
      </c>
      <c r="J63" s="138"/>
      <c r="K63" s="62"/>
      <c r="L63" s="62"/>
    </row>
    <row r="64" spans="1:12" ht="15.95" customHeight="1">
      <c r="A64" s="516" t="str">
        <f>'POÇO ARTESIANO; RESERVATÓRIO '!A43</f>
        <v>1.7.2</v>
      </c>
      <c r="B64" s="518" t="str">
        <f>'POÇO ARTESIANO; RESERVATÓRIO '!B43</f>
        <v>Cabo multiplex 3 x 10mm²</v>
      </c>
      <c r="C64" s="520" t="str">
        <f>'POÇO ARTESIANO; RESERVATÓRIO '!C43</f>
        <v>m</v>
      </c>
      <c r="D64" s="522">
        <f>'POÇO ARTESIANO; RESERVATÓRIO '!D43</f>
        <v>90</v>
      </c>
      <c r="E64" s="524">
        <f>'POÇO ARTESIANO; RESERVATÓRIO '!E43</f>
        <v>10.971192</v>
      </c>
      <c r="F64" s="121">
        <v>1</v>
      </c>
      <c r="G64" s="121">
        <v>0.5</v>
      </c>
      <c r="H64" s="121">
        <v>0.5</v>
      </c>
      <c r="I64" s="122">
        <v>1</v>
      </c>
      <c r="J64" s="138"/>
      <c r="K64" s="62"/>
      <c r="L64" s="62"/>
    </row>
    <row r="65" spans="1:12" ht="15.95" customHeight="1">
      <c r="A65" s="516"/>
      <c r="B65" s="518"/>
      <c r="C65" s="520"/>
      <c r="D65" s="522"/>
      <c r="E65" s="524"/>
      <c r="F65" s="118">
        <f>E64*D64</f>
        <v>987.40728000000001</v>
      </c>
      <c r="G65" s="119">
        <f>F65*G64</f>
        <v>493.70364000000001</v>
      </c>
      <c r="H65" s="119">
        <f>F65*H64</f>
        <v>493.70364000000001</v>
      </c>
      <c r="I65" s="120">
        <f>SUM(G65:H65)</f>
        <v>987.40728000000001</v>
      </c>
      <c r="J65" s="138"/>
      <c r="K65" s="62"/>
      <c r="L65" s="62"/>
    </row>
    <row r="66" spans="1:12" ht="26.1" customHeight="1">
      <c r="A66" s="516" t="str">
        <f>'POÇO ARTESIANO; RESERVATÓRIO '!A44</f>
        <v>1.7.3</v>
      </c>
      <c r="B66" s="518" t="str">
        <f>'POÇO ARTESIANO; RESERVATÓRIO '!B44</f>
        <v>DISJUNTOR BIPOLAR TIPO DIN, CORRENTE NOMINAL DE 20A - FORNECIMENTO E INSTALAÇÃO. AF_04/2016</v>
      </c>
      <c r="C66" s="520" t="str">
        <f>'POÇO ARTESIANO; RESERVATÓRIO '!C44</f>
        <v>m</v>
      </c>
      <c r="D66" s="522">
        <f>'POÇO ARTESIANO; RESERVATÓRIO '!D44</f>
        <v>2</v>
      </c>
      <c r="E66" s="524">
        <f>'POÇO ARTESIANO; RESERVATÓRIO '!E44</f>
        <v>52.740785699999996</v>
      </c>
      <c r="F66" s="121">
        <v>1</v>
      </c>
      <c r="G66" s="121">
        <v>0.5</v>
      </c>
      <c r="H66" s="121">
        <v>0.5</v>
      </c>
      <c r="I66" s="122">
        <v>1</v>
      </c>
      <c r="J66" s="138"/>
      <c r="K66" s="62"/>
      <c r="L66" s="62"/>
    </row>
    <row r="67" spans="1:12" ht="26.1" customHeight="1">
      <c r="A67" s="516"/>
      <c r="B67" s="518"/>
      <c r="C67" s="520"/>
      <c r="D67" s="522"/>
      <c r="E67" s="524"/>
      <c r="F67" s="118">
        <f>E66*D66</f>
        <v>105.48157139999999</v>
      </c>
      <c r="G67" s="119">
        <f>F67*G66</f>
        <v>52.740785699999996</v>
      </c>
      <c r="H67" s="119">
        <f>F67*H66</f>
        <v>52.740785699999996</v>
      </c>
      <c r="I67" s="120">
        <f>SUM(G67:H67)</f>
        <v>105.48157139999999</v>
      </c>
      <c r="J67" s="138"/>
      <c r="K67" s="62"/>
      <c r="L67" s="62"/>
    </row>
    <row r="68" spans="1:12" ht="15.95" customHeight="1">
      <c r="A68" s="526" t="str">
        <f>'POÇO ARTESIANO; RESERVATÓRIO '!A45</f>
        <v>1.7.4</v>
      </c>
      <c r="B68" s="527" t="str">
        <f>'POÇO ARTESIANO; RESERVATÓRIO '!B45</f>
        <v>Centro de distribuição p/ 06 disjuntores (s/ barramento).</v>
      </c>
      <c r="C68" s="528" t="str">
        <f>'POÇO ARTESIANO; RESERVATÓRIO '!C45</f>
        <v>und.</v>
      </c>
      <c r="D68" s="529">
        <f>'POÇO ARTESIANO; RESERVATÓRIO '!D45</f>
        <v>1</v>
      </c>
      <c r="E68" s="536">
        <f>'POÇO ARTESIANO; RESERVATÓRIO '!E45</f>
        <v>69.853499999999997</v>
      </c>
      <c r="F68" s="133">
        <v>1</v>
      </c>
      <c r="G68" s="133">
        <v>0.5</v>
      </c>
      <c r="H68" s="133">
        <v>0.5</v>
      </c>
      <c r="I68" s="134">
        <v>1</v>
      </c>
      <c r="J68" s="138"/>
      <c r="K68" s="62"/>
      <c r="L68" s="62"/>
    </row>
    <row r="69" spans="1:12" ht="15.95" customHeight="1">
      <c r="A69" s="516"/>
      <c r="B69" s="518"/>
      <c r="C69" s="520"/>
      <c r="D69" s="522"/>
      <c r="E69" s="524"/>
      <c r="F69" s="118">
        <f>E68*D68</f>
        <v>69.853499999999997</v>
      </c>
      <c r="G69" s="119">
        <f>F69*G68</f>
        <v>34.926749999999998</v>
      </c>
      <c r="H69" s="119">
        <f>F69*H68</f>
        <v>34.926749999999998</v>
      </c>
      <c r="I69" s="120">
        <f>SUM(G69:H69)</f>
        <v>69.853499999999997</v>
      </c>
      <c r="J69" s="138"/>
      <c r="K69" s="62"/>
      <c r="L69" s="62"/>
    </row>
    <row r="70" spans="1:12" ht="20.100000000000001" customHeight="1">
      <c r="A70" s="516" t="str">
        <f>'POÇO ARTESIANO; RESERVATÓRIO '!A46</f>
        <v>1.7.5</v>
      </c>
      <c r="B70" s="518" t="str">
        <f>'POÇO ARTESIANO; RESERVATÓRIO '!B46</f>
        <v>ELETRODUTO RÍGIDO ROSCÁVEL, PVC, DN 50 MM (1 1/2") - FORNECIMENTO E INSTALAÇÃO. AF_12/2015.</v>
      </c>
      <c r="C70" s="520" t="str">
        <f>'POÇO ARTESIANO; RESERVATÓRIO '!C46</f>
        <v>m</v>
      </c>
      <c r="D70" s="522">
        <f>'POÇO ARTESIANO; RESERVATÓRIO '!D46</f>
        <v>6</v>
      </c>
      <c r="E70" s="524">
        <f>'POÇO ARTESIANO; RESERVATÓRIO '!E46</f>
        <v>12.1571148</v>
      </c>
      <c r="F70" s="121">
        <v>1</v>
      </c>
      <c r="G70" s="121">
        <v>0.5</v>
      </c>
      <c r="H70" s="121">
        <v>0.5</v>
      </c>
      <c r="I70" s="122">
        <v>1</v>
      </c>
      <c r="J70" s="138"/>
      <c r="K70" s="62"/>
      <c r="L70" s="62"/>
    </row>
    <row r="71" spans="1:12" ht="20.100000000000001" customHeight="1">
      <c r="A71" s="516"/>
      <c r="B71" s="518"/>
      <c r="C71" s="520"/>
      <c r="D71" s="522"/>
      <c r="E71" s="524"/>
      <c r="F71" s="118">
        <f>E70*D70</f>
        <v>72.942688799999999</v>
      </c>
      <c r="G71" s="119">
        <f>F71*G70</f>
        <v>36.4713444</v>
      </c>
      <c r="H71" s="119">
        <f>F71*H70</f>
        <v>36.4713444</v>
      </c>
      <c r="I71" s="120">
        <f>SUM(G71:H71)</f>
        <v>72.942688799999999</v>
      </c>
      <c r="J71" s="138"/>
      <c r="K71" s="62"/>
      <c r="L71" s="62"/>
    </row>
    <row r="72" spans="1:12" ht="26.1" customHeight="1">
      <c r="A72" s="516" t="str">
        <f>'POÇO ARTESIANO; RESERVATÓRIO '!A47</f>
        <v>1.7.6</v>
      </c>
      <c r="B72" s="518" t="str">
        <f>'POÇO ARTESIANO; RESERVATÓRIO '!B47</f>
        <v>HASTE DE ATERRAMENTO 5/8 PARA SPDA - FORNECIMENTO E INSTALAÇÃO.</v>
      </c>
      <c r="C72" s="520" t="str">
        <f>'POÇO ARTESIANO; RESERVATÓRIO '!C47</f>
        <v>unid.</v>
      </c>
      <c r="D72" s="522">
        <f>'POÇO ARTESIANO; RESERVATÓRIO '!D47</f>
        <v>2</v>
      </c>
      <c r="E72" s="524">
        <f>'POÇO ARTESIANO; RESERVATÓRIO '!E47</f>
        <v>53.313933990000002</v>
      </c>
      <c r="F72" s="121">
        <v>1</v>
      </c>
      <c r="G72" s="121">
        <v>0.5</v>
      </c>
      <c r="H72" s="121">
        <v>0.5</v>
      </c>
      <c r="I72" s="122">
        <v>1</v>
      </c>
      <c r="J72" s="138"/>
      <c r="K72" s="62"/>
      <c r="L72" s="62"/>
    </row>
    <row r="73" spans="1:12" ht="26.1" customHeight="1" thickBot="1">
      <c r="A73" s="517"/>
      <c r="B73" s="519"/>
      <c r="C73" s="521"/>
      <c r="D73" s="523"/>
      <c r="E73" s="525"/>
      <c r="F73" s="135">
        <f>E72*D72</f>
        <v>106.62786798</v>
      </c>
      <c r="G73" s="137">
        <f>F73*G72</f>
        <v>53.313933990000002</v>
      </c>
      <c r="H73" s="137">
        <f>F73*H72</f>
        <v>53.313933990000002</v>
      </c>
      <c r="I73" s="136">
        <f>SUM(G73:H73)</f>
        <v>106.62786798</v>
      </c>
      <c r="J73" s="138"/>
      <c r="K73" s="62"/>
      <c r="L73" s="62"/>
    </row>
    <row r="74" spans="1:12" ht="20.100000000000001" customHeight="1" thickTop="1">
      <c r="A74" s="71" t="str">
        <f>'POÇO ARTESIANO; RESERVATÓRIO '!A48</f>
        <v>2.0</v>
      </c>
      <c r="B74" s="373" t="str">
        <f>'POÇO ARTESIANO; RESERVATÓRIO '!B48</f>
        <v>DIVERSOS:</v>
      </c>
      <c r="C74" s="537"/>
      <c r="D74" s="538"/>
      <c r="E74" s="538"/>
      <c r="F74" s="538"/>
      <c r="G74" s="538"/>
      <c r="H74" s="538"/>
      <c r="I74" s="539"/>
      <c r="J74" s="138"/>
      <c r="K74" s="62"/>
      <c r="L74" s="62"/>
    </row>
    <row r="75" spans="1:12" ht="15.95" customHeight="1">
      <c r="A75" s="546" t="str">
        <f>'POÇO ARTESIANO; RESERVATÓRIO '!A49</f>
        <v>2.1</v>
      </c>
      <c r="B75" s="548" t="str">
        <f>'POÇO ARTESIANO; RESERVATÓRIO '!B49</f>
        <v>Limpeza geral e entrega da obra</v>
      </c>
      <c r="C75" s="550" t="str">
        <f>'POÇO ARTESIANO; RESERVATÓRIO '!C49</f>
        <v>m²</v>
      </c>
      <c r="D75" s="552">
        <f>'POÇO ARTESIANO; RESERVATÓRIO '!D49</f>
        <v>78</v>
      </c>
      <c r="E75" s="554">
        <f>'POÇO ARTESIANO; RESERVATÓRIO '!E49</f>
        <v>7.1104800000000008</v>
      </c>
      <c r="F75" s="96">
        <v>1</v>
      </c>
      <c r="G75" s="96" t="s">
        <v>103</v>
      </c>
      <c r="H75" s="97">
        <v>1</v>
      </c>
      <c r="I75" s="98">
        <v>1</v>
      </c>
      <c r="J75" s="138"/>
      <c r="K75" s="62"/>
      <c r="L75" s="62"/>
    </row>
    <row r="76" spans="1:12" ht="15.95" customHeight="1" thickBot="1">
      <c r="A76" s="547"/>
      <c r="B76" s="549"/>
      <c r="C76" s="551"/>
      <c r="D76" s="553"/>
      <c r="E76" s="555"/>
      <c r="F76" s="89">
        <f>E75*D75</f>
        <v>554.6174400000001</v>
      </c>
      <c r="G76" s="95" t="s">
        <v>103</v>
      </c>
      <c r="H76" s="90">
        <f>F76*H75</f>
        <v>554.6174400000001</v>
      </c>
      <c r="I76" s="92">
        <f>SUM(H76)</f>
        <v>554.6174400000001</v>
      </c>
      <c r="J76" s="138"/>
      <c r="K76" s="62"/>
      <c r="L76" s="62"/>
    </row>
    <row r="77" spans="1:12" ht="20.100000000000001" customHeight="1" thickTop="1" thickBot="1">
      <c r="A77" s="544" t="s">
        <v>104</v>
      </c>
      <c r="B77" s="545"/>
      <c r="C77" s="545"/>
      <c r="D77" s="545"/>
      <c r="E77" s="545"/>
      <c r="F77" s="99">
        <f>SUM(F13+F15+F17+F19+F22+F25+F28+F31+F33+F35+F37+F39+F41+F43+F45+F47+F49+F51+F53+F55+F58+F60+F63+F65+F67+F69+F71+F73+F76)</f>
        <v>69343.352324079999</v>
      </c>
      <c r="G77" s="100">
        <f>SUM(G13+G15+G17+G19+G22+G25+G28+G31+G33+G35+G37+G39+G41+G43+G45+G47+G49+G51+G53+G55+G58+G60+G63+G65+G67+G69+G71+G73)</f>
        <v>44544.027353840022</v>
      </c>
      <c r="H77" s="100">
        <f>SUM(H31+H33+H35+H37+H39+H41+H43+H45+H47+H49+H51+H53+H55+H58+H60+H63+H65+H67+H69+H71+H73+H76)</f>
        <v>24799.324970240003</v>
      </c>
      <c r="I77" s="101">
        <f>SUM(I13+I15+I17+I19+I22+I25+I28+I31+I33+I35+I37+I39+I41+I43+I45+I47+I49+I51+I53+I55+I58+I60+I63+I65+I67+I69+I71+I73+I76)</f>
        <v>69343.352324079999</v>
      </c>
      <c r="J77" s="83"/>
      <c r="K77" s="2"/>
    </row>
    <row r="78" spans="1:12" ht="20.100000000000001" customHeight="1" thickTop="1" thickBot="1">
      <c r="A78" s="541" t="s">
        <v>105</v>
      </c>
      <c r="B78" s="542"/>
      <c r="C78" s="542"/>
      <c r="D78" s="542"/>
      <c r="E78" s="543"/>
      <c r="F78" s="102" t="s">
        <v>103</v>
      </c>
      <c r="G78" s="103">
        <f>G77</f>
        <v>44544.027353840022</v>
      </c>
      <c r="H78" s="103">
        <f>G78+H77</f>
        <v>69343.352324080028</v>
      </c>
      <c r="I78" s="104" t="s">
        <v>103</v>
      </c>
      <c r="J78" s="83"/>
      <c r="K78" s="2"/>
    </row>
    <row r="79" spans="1:12" ht="20.100000000000001" customHeight="1" thickTop="1" thickBot="1">
      <c r="A79" s="541" t="s">
        <v>106</v>
      </c>
      <c r="B79" s="542"/>
      <c r="C79" s="542"/>
      <c r="D79" s="542"/>
      <c r="E79" s="543"/>
      <c r="F79" s="105" t="s">
        <v>103</v>
      </c>
      <c r="G79" s="106">
        <f>G77/F77*100%</f>
        <v>0.64236910764944044</v>
      </c>
      <c r="H79" s="106">
        <f>H77/F77*100%</f>
        <v>0.35763089235055989</v>
      </c>
      <c r="I79" s="107" t="s">
        <v>103</v>
      </c>
      <c r="J79" s="74"/>
    </row>
    <row r="80" spans="1:12" ht="20.100000000000001" customHeight="1" thickTop="1" thickBot="1">
      <c r="A80" s="541" t="s">
        <v>107</v>
      </c>
      <c r="B80" s="542"/>
      <c r="C80" s="542"/>
      <c r="D80" s="542"/>
      <c r="E80" s="543"/>
      <c r="F80" s="105" t="s">
        <v>103</v>
      </c>
      <c r="G80" s="106">
        <f>G79</f>
        <v>0.64236910764944044</v>
      </c>
      <c r="H80" s="106">
        <f>H78/F77*100%</f>
        <v>1.0000000000000004</v>
      </c>
      <c r="I80" s="107" t="s">
        <v>103</v>
      </c>
      <c r="J80" s="74"/>
    </row>
    <row r="81" spans="2:11" ht="18" customHeight="1" thickTop="1">
      <c r="J81" s="108"/>
    </row>
    <row r="82" spans="2:11">
      <c r="B82" s="2"/>
      <c r="G82" s="109"/>
      <c r="H82" s="109"/>
      <c r="J82" s="110"/>
    </row>
    <row r="83" spans="2:11">
      <c r="B83" s="2"/>
      <c r="F83" s="2"/>
      <c r="G83" s="2"/>
      <c r="H83" s="2"/>
      <c r="I83" s="2"/>
      <c r="J83" s="110"/>
    </row>
    <row r="85" spans="2:11">
      <c r="F85" s="2"/>
      <c r="G85" s="2"/>
      <c r="H85" s="2"/>
    </row>
    <row r="86" spans="2:11">
      <c r="F86" s="111"/>
    </row>
    <row r="87" spans="2:11" ht="15.75">
      <c r="F87" s="112"/>
      <c r="G87" s="113"/>
      <c r="H87" s="2"/>
      <c r="I87" s="114"/>
      <c r="J87" s="110"/>
      <c r="K87" s="115"/>
    </row>
    <row r="88" spans="2:11" ht="15.75">
      <c r="F88" s="111"/>
      <c r="J88" s="110"/>
      <c r="K88" s="115"/>
    </row>
    <row r="89" spans="2:11">
      <c r="F89" s="111"/>
    </row>
  </sheetData>
  <mergeCells count="161">
    <mergeCell ref="A21:A22"/>
    <mergeCell ref="B21:B22"/>
    <mergeCell ref="C21:C22"/>
    <mergeCell ref="D21:D22"/>
    <mergeCell ref="E21:E22"/>
    <mergeCell ref="A24:A25"/>
    <mergeCell ref="B24:B25"/>
    <mergeCell ref="A6:H6"/>
    <mergeCell ref="I6:I7"/>
    <mergeCell ref="A7:H8"/>
    <mergeCell ref="C11:I11"/>
    <mergeCell ref="A12:A13"/>
    <mergeCell ref="B12:B13"/>
    <mergeCell ref="C12:C13"/>
    <mergeCell ref="D12:D13"/>
    <mergeCell ref="E12:E13"/>
    <mergeCell ref="C10:I10"/>
    <mergeCell ref="A18:A19"/>
    <mergeCell ref="B18:B19"/>
    <mergeCell ref="C18:C19"/>
    <mergeCell ref="D18:D19"/>
    <mergeCell ref="E18:E19"/>
    <mergeCell ref="C20:I20"/>
    <mergeCell ref="A14:A15"/>
    <mergeCell ref="B14:B15"/>
    <mergeCell ref="C14:C15"/>
    <mergeCell ref="D14:D15"/>
    <mergeCell ref="E14:E15"/>
    <mergeCell ref="A16:A17"/>
    <mergeCell ref="B16:B17"/>
    <mergeCell ref="C16:C17"/>
    <mergeCell ref="D16:D17"/>
    <mergeCell ref="E16:E17"/>
    <mergeCell ref="C24:C25"/>
    <mergeCell ref="D24:D25"/>
    <mergeCell ref="E24:E25"/>
    <mergeCell ref="C23:I23"/>
    <mergeCell ref="B36:B37"/>
    <mergeCell ref="C36:C37"/>
    <mergeCell ref="D36:D37"/>
    <mergeCell ref="E36:E37"/>
    <mergeCell ref="A38:A39"/>
    <mergeCell ref="B38:B39"/>
    <mergeCell ref="A27:A28"/>
    <mergeCell ref="B27:B28"/>
    <mergeCell ref="C27:C28"/>
    <mergeCell ref="D27:D28"/>
    <mergeCell ref="E27:E28"/>
    <mergeCell ref="A30:A31"/>
    <mergeCell ref="B30:B31"/>
    <mergeCell ref="C30:C31"/>
    <mergeCell ref="D30:D31"/>
    <mergeCell ref="C26:I26"/>
    <mergeCell ref="C38:C39"/>
    <mergeCell ref="D38:D39"/>
    <mergeCell ref="E38:E39"/>
    <mergeCell ref="B59:B60"/>
    <mergeCell ref="C59:C60"/>
    <mergeCell ref="D59:D60"/>
    <mergeCell ref="C29:I29"/>
    <mergeCell ref="A48:A49"/>
    <mergeCell ref="B48:B49"/>
    <mergeCell ref="C48:C49"/>
    <mergeCell ref="D48:D49"/>
    <mergeCell ref="E48:E49"/>
    <mergeCell ref="E30:E31"/>
    <mergeCell ref="A32:A33"/>
    <mergeCell ref="B32:B33"/>
    <mergeCell ref="C32:C33"/>
    <mergeCell ref="D32:D33"/>
    <mergeCell ref="E32:E33"/>
    <mergeCell ref="A34:A35"/>
    <mergeCell ref="B34:B35"/>
    <mergeCell ref="C34:C35"/>
    <mergeCell ref="D34:D35"/>
    <mergeCell ref="E34:E35"/>
    <mergeCell ref="A36:A37"/>
    <mergeCell ref="C56:I56"/>
    <mergeCell ref="A50:A51"/>
    <mergeCell ref="B50:B51"/>
    <mergeCell ref="C50:C51"/>
    <mergeCell ref="D50:D51"/>
    <mergeCell ref="E50:E51"/>
    <mergeCell ref="A52:A53"/>
    <mergeCell ref="B52:B53"/>
    <mergeCell ref="C52:C53"/>
    <mergeCell ref="D52:D53"/>
    <mergeCell ref="E52:E53"/>
    <mergeCell ref="A54:A55"/>
    <mergeCell ref="B54:B55"/>
    <mergeCell ref="C54:C55"/>
    <mergeCell ref="D54:D55"/>
    <mergeCell ref="E54:E55"/>
    <mergeCell ref="A78:E78"/>
    <mergeCell ref="A79:E79"/>
    <mergeCell ref="A80:E80"/>
    <mergeCell ref="A66:A67"/>
    <mergeCell ref="B66:B67"/>
    <mergeCell ref="C66:C67"/>
    <mergeCell ref="D66:D67"/>
    <mergeCell ref="E66:E67"/>
    <mergeCell ref="A68:A69"/>
    <mergeCell ref="B68:B69"/>
    <mergeCell ref="C68:C69"/>
    <mergeCell ref="D68:D69"/>
    <mergeCell ref="E68:E69"/>
    <mergeCell ref="C74:I74"/>
    <mergeCell ref="A70:A71"/>
    <mergeCell ref="B70:B71"/>
    <mergeCell ref="C70:C71"/>
    <mergeCell ref="D70:D71"/>
    <mergeCell ref="A77:E77"/>
    <mergeCell ref="A75:A76"/>
    <mergeCell ref="B75:B76"/>
    <mergeCell ref="C75:C76"/>
    <mergeCell ref="D75:D76"/>
    <mergeCell ref="E75:E76"/>
    <mergeCell ref="A57:A58"/>
    <mergeCell ref="B57:B58"/>
    <mergeCell ref="C57:C58"/>
    <mergeCell ref="D57:D58"/>
    <mergeCell ref="E70:E71"/>
    <mergeCell ref="A72:A73"/>
    <mergeCell ref="B72:B73"/>
    <mergeCell ref="C72:C73"/>
    <mergeCell ref="D72:D73"/>
    <mergeCell ref="E72:E73"/>
    <mergeCell ref="C64:C65"/>
    <mergeCell ref="D64:D65"/>
    <mergeCell ref="E64:E65"/>
    <mergeCell ref="A64:A65"/>
    <mergeCell ref="B64:B65"/>
    <mergeCell ref="E59:E60"/>
    <mergeCell ref="A62:A63"/>
    <mergeCell ref="B62:B63"/>
    <mergeCell ref="C62:C63"/>
    <mergeCell ref="D62:D63"/>
    <mergeCell ref="E62:E63"/>
    <mergeCell ref="E57:E58"/>
    <mergeCell ref="C61:I61"/>
    <mergeCell ref="A59:A60"/>
    <mergeCell ref="A40:A41"/>
    <mergeCell ref="B40:B41"/>
    <mergeCell ref="C40:C41"/>
    <mergeCell ref="D40:D41"/>
    <mergeCell ref="E40:E41"/>
    <mergeCell ref="A42:A43"/>
    <mergeCell ref="B42:B43"/>
    <mergeCell ref="C42:C43"/>
    <mergeCell ref="D42:D43"/>
    <mergeCell ref="E42:E43"/>
    <mergeCell ref="A46:A47"/>
    <mergeCell ref="B46:B47"/>
    <mergeCell ref="C46:C47"/>
    <mergeCell ref="D46:D47"/>
    <mergeCell ref="E46:E47"/>
    <mergeCell ref="A44:A45"/>
    <mergeCell ref="B44:B45"/>
    <mergeCell ref="C44:C45"/>
    <mergeCell ref="D44:D45"/>
    <mergeCell ref="E44:E45"/>
  </mergeCells>
  <pageMargins left="0.9055118110236221" right="0.11811023622047245" top="0.39370078740157483" bottom="0.39370078740157483" header="0.31496062992125984" footer="0.31496062992125984"/>
  <pageSetup paperSize="9" scale="92" orientation="landscape" r:id="rId1"/>
  <rowBreaks count="4" manualBreakCount="4">
    <brk id="28" max="8" man="1"/>
    <brk id="47" max="8" man="1"/>
    <brk id="55" max="8" man="1"/>
    <brk id="73" max="8" man="1"/>
  </rowBreaks>
  <ignoredErrors>
    <ignoredError sqref="G79" 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view="pageBreakPreview" zoomScale="80" zoomScaleNormal="100" zoomScaleSheetLayoutView="80" workbookViewId="0">
      <selection activeCell="I10" sqref="I10"/>
    </sheetView>
  </sheetViews>
  <sheetFormatPr defaultRowHeight="15"/>
  <cols>
    <col min="1" max="1" width="21.7109375" bestFit="1" customWidth="1"/>
    <col min="2" max="2" width="29.5703125" customWidth="1"/>
    <col min="3" max="3" width="8.7109375" bestFit="1" customWidth="1"/>
    <col min="4" max="4" width="11.28515625" bestFit="1" customWidth="1"/>
    <col min="5" max="5" width="1.28515625" customWidth="1"/>
    <col min="6" max="6" width="13.7109375" customWidth="1"/>
    <col min="7" max="7" width="13.42578125" customWidth="1"/>
  </cols>
  <sheetData>
    <row r="1" spans="1:7">
      <c r="A1" s="376"/>
      <c r="B1" s="376"/>
      <c r="C1" s="376"/>
      <c r="D1" s="376"/>
      <c r="E1" s="376"/>
      <c r="F1" s="376"/>
      <c r="G1" s="376"/>
    </row>
    <row r="2" spans="1:7">
      <c r="A2" s="376"/>
      <c r="B2" s="376"/>
      <c r="C2" s="376"/>
      <c r="D2" s="376"/>
      <c r="E2" s="376"/>
      <c r="F2" s="376"/>
      <c r="G2" s="376"/>
    </row>
    <row r="3" spans="1:7" ht="40.5" customHeight="1">
      <c r="A3" s="376"/>
      <c r="B3" s="376"/>
      <c r="C3" s="376"/>
      <c r="D3" s="376"/>
      <c r="E3" s="376"/>
      <c r="F3" s="376"/>
      <c r="G3" s="376"/>
    </row>
    <row r="4" spans="1:7" ht="22.5" customHeight="1">
      <c r="A4" s="376"/>
      <c r="B4" s="376"/>
      <c r="C4" s="376"/>
      <c r="D4" s="376"/>
      <c r="E4" s="376"/>
      <c r="F4" s="376"/>
      <c r="G4" s="376"/>
    </row>
    <row r="5" spans="1:7">
      <c r="A5" s="206" t="s">
        <v>308</v>
      </c>
      <c r="B5" s="644" t="s">
        <v>309</v>
      </c>
      <c r="C5" s="644"/>
      <c r="D5" s="644"/>
      <c r="E5" s="207"/>
      <c r="F5" s="205"/>
      <c r="G5" s="205"/>
    </row>
    <row r="6" spans="1:7">
      <c r="A6" s="206" t="s">
        <v>1</v>
      </c>
      <c r="B6" s="644"/>
      <c r="C6" s="644"/>
      <c r="D6" s="644"/>
      <c r="E6" s="207"/>
      <c r="F6" s="205"/>
      <c r="G6" s="205"/>
    </row>
    <row r="7" spans="1:7" ht="42" customHeight="1">
      <c r="A7" s="206" t="s">
        <v>347</v>
      </c>
      <c r="B7" s="645" t="s">
        <v>386</v>
      </c>
      <c r="C7" s="646"/>
      <c r="D7" s="646"/>
      <c r="E7" s="646"/>
      <c r="F7" s="646"/>
      <c r="G7" s="646"/>
    </row>
    <row r="8" spans="1:7">
      <c r="A8" s="208" t="s">
        <v>310</v>
      </c>
      <c r="B8" s="630" t="s">
        <v>311</v>
      </c>
      <c r="C8" s="630"/>
      <c r="D8" s="630"/>
      <c r="E8" s="209"/>
      <c r="F8" s="205"/>
      <c r="G8" s="205"/>
    </row>
    <row r="9" spans="1:7">
      <c r="A9" s="210" t="s">
        <v>312</v>
      </c>
      <c r="B9" s="629" t="s">
        <v>313</v>
      </c>
      <c r="C9" s="630"/>
      <c r="D9" s="630"/>
      <c r="E9" s="209"/>
      <c r="F9" s="205"/>
      <c r="G9" s="205"/>
    </row>
    <row r="10" spans="1:7">
      <c r="A10" s="210" t="s">
        <v>314</v>
      </c>
      <c r="B10" s="630" t="s">
        <v>315</v>
      </c>
      <c r="C10" s="630"/>
      <c r="D10" s="630"/>
      <c r="E10" s="209"/>
      <c r="F10" s="205"/>
      <c r="G10" s="205"/>
    </row>
    <row r="11" spans="1:7">
      <c r="A11" s="631" t="s">
        <v>316</v>
      </c>
      <c r="B11" s="631"/>
      <c r="C11" s="631"/>
      <c r="D11" s="631"/>
      <c r="E11" s="205"/>
      <c r="F11" s="205"/>
      <c r="G11" s="205"/>
    </row>
    <row r="12" spans="1:7" ht="15.75" thickBot="1">
      <c r="A12" s="631"/>
      <c r="B12" s="631"/>
      <c r="C12" s="631"/>
      <c r="D12" s="631"/>
      <c r="E12" s="205"/>
      <c r="F12" s="205"/>
      <c r="G12" s="205"/>
    </row>
    <row r="13" spans="1:7" ht="21" thickBot="1">
      <c r="A13" s="632" t="s">
        <v>317</v>
      </c>
      <c r="B13" s="632"/>
      <c r="C13" s="632"/>
      <c r="D13" s="632"/>
      <c r="E13" s="205"/>
      <c r="F13" s="633" t="s">
        <v>318</v>
      </c>
      <c r="G13" s="634"/>
    </row>
    <row r="14" spans="1:7" ht="15.75" thickBot="1">
      <c r="A14" s="635" t="s">
        <v>319</v>
      </c>
      <c r="B14" s="636"/>
      <c r="C14" s="211" t="s">
        <v>320</v>
      </c>
      <c r="D14" s="212" t="s">
        <v>321</v>
      </c>
      <c r="E14" s="205"/>
      <c r="F14" s="213" t="s">
        <v>322</v>
      </c>
      <c r="G14" s="214" t="s">
        <v>323</v>
      </c>
    </row>
    <row r="15" spans="1:7">
      <c r="A15" s="616" t="s">
        <v>324</v>
      </c>
      <c r="B15" s="617"/>
      <c r="C15" s="215" t="s">
        <v>325</v>
      </c>
      <c r="D15" s="216">
        <v>5.5E-2</v>
      </c>
      <c r="E15" s="205"/>
      <c r="F15" s="217">
        <v>0.03</v>
      </c>
      <c r="G15" s="218">
        <v>5.5E-2</v>
      </c>
    </row>
    <row r="16" spans="1:7">
      <c r="A16" s="637" t="s">
        <v>326</v>
      </c>
      <c r="B16" s="638"/>
      <c r="C16" s="219" t="s">
        <v>327</v>
      </c>
      <c r="D16" s="220">
        <v>4.4999999999999997E-3</v>
      </c>
      <c r="E16" s="205"/>
      <c r="F16" s="221">
        <v>4.0000000000000001E-3</v>
      </c>
      <c r="G16" s="222">
        <v>5.0000000000000001E-3</v>
      </c>
    </row>
    <row r="17" spans="1:7">
      <c r="A17" s="637" t="s">
        <v>328</v>
      </c>
      <c r="B17" s="638"/>
      <c r="C17" s="219" t="s">
        <v>329</v>
      </c>
      <c r="D17" s="220">
        <v>4.4999999999999997E-3</v>
      </c>
      <c r="E17" s="205"/>
      <c r="F17" s="221">
        <v>4.0000000000000001E-3</v>
      </c>
      <c r="G17" s="222">
        <v>5.0000000000000001E-3</v>
      </c>
    </row>
    <row r="18" spans="1:7" ht="15.75" thickBot="1">
      <c r="A18" s="639" t="s">
        <v>330</v>
      </c>
      <c r="B18" s="640"/>
      <c r="C18" s="223" t="s">
        <v>331</v>
      </c>
      <c r="D18" s="224">
        <v>1.2699999999999999E-2</v>
      </c>
      <c r="E18" s="205"/>
      <c r="F18" s="225">
        <v>9.7000000000000003E-3</v>
      </c>
      <c r="G18" s="226">
        <v>1.2699999999999999E-2</v>
      </c>
    </row>
    <row r="19" spans="1:7" ht="16.5" thickBot="1">
      <c r="A19" s="641" t="s">
        <v>332</v>
      </c>
      <c r="B19" s="642"/>
      <c r="C19" s="643"/>
      <c r="D19" s="227">
        <v>7.6700000000000004E-2</v>
      </c>
      <c r="E19" s="205"/>
      <c r="F19" s="610"/>
      <c r="G19" s="610"/>
    </row>
    <row r="20" spans="1:7">
      <c r="A20" s="616" t="s">
        <v>333</v>
      </c>
      <c r="B20" s="617"/>
      <c r="C20" s="215" t="s">
        <v>334</v>
      </c>
      <c r="D20" s="228">
        <v>0.01</v>
      </c>
      <c r="E20" s="205"/>
      <c r="F20" s="217">
        <v>5.8999999999999999E-3</v>
      </c>
      <c r="G20" s="218">
        <v>1.3899999999999999E-2</v>
      </c>
    </row>
    <row r="21" spans="1:7" ht="15.75" thickBot="1">
      <c r="A21" s="618" t="s">
        <v>335</v>
      </c>
      <c r="B21" s="619"/>
      <c r="C21" s="229" t="s">
        <v>173</v>
      </c>
      <c r="D21" s="230">
        <v>8.6599999999999996E-2</v>
      </c>
      <c r="E21" s="205"/>
      <c r="F21" s="231">
        <v>6.1600000000000002E-2</v>
      </c>
      <c r="G21" s="232">
        <v>8.9599999999999999E-2</v>
      </c>
    </row>
    <row r="22" spans="1:7">
      <c r="A22" s="620" t="s">
        <v>336</v>
      </c>
      <c r="B22" s="233" t="s">
        <v>337</v>
      </c>
      <c r="C22" s="621" t="s">
        <v>338</v>
      </c>
      <c r="D22" s="216">
        <v>6.4999999999999997E-3</v>
      </c>
      <c r="E22" s="205"/>
      <c r="F22" s="624" t="s">
        <v>339</v>
      </c>
      <c r="G22" s="625"/>
    </row>
    <row r="23" spans="1:7">
      <c r="A23" s="620"/>
      <c r="B23" s="234" t="s">
        <v>340</v>
      </c>
      <c r="C23" s="622"/>
      <c r="D23" s="220">
        <v>0.03</v>
      </c>
      <c r="E23" s="205"/>
      <c r="F23" s="624"/>
      <c r="G23" s="625"/>
    </row>
    <row r="24" spans="1:7">
      <c r="A24" s="620"/>
      <c r="B24" s="234" t="s">
        <v>341</v>
      </c>
      <c r="C24" s="622"/>
      <c r="D24" s="220">
        <v>2.5000000000000001E-3</v>
      </c>
      <c r="E24" s="205"/>
      <c r="F24" s="624"/>
      <c r="G24" s="625"/>
    </row>
    <row r="25" spans="1:7" ht="15.75" thickBot="1">
      <c r="A25" s="620"/>
      <c r="B25" s="235" t="s">
        <v>342</v>
      </c>
      <c r="C25" s="623"/>
      <c r="D25" s="236">
        <v>4.4999999999999998E-2</v>
      </c>
      <c r="E25" s="205"/>
      <c r="F25" s="624"/>
      <c r="G25" s="625"/>
    </row>
    <row r="26" spans="1:7" ht="15.75" thickBot="1">
      <c r="A26" s="626" t="s">
        <v>343</v>
      </c>
      <c r="B26" s="627"/>
      <c r="C26" s="628"/>
      <c r="D26" s="237">
        <v>8.3999999999999991E-2</v>
      </c>
      <c r="E26" s="205"/>
      <c r="F26" s="624"/>
      <c r="G26" s="625"/>
    </row>
    <row r="27" spans="1:7" ht="15.75" thickBot="1">
      <c r="A27" s="609"/>
      <c r="B27" s="609"/>
      <c r="C27" s="609"/>
      <c r="D27" s="609"/>
      <c r="E27" s="205"/>
      <c r="F27" s="610"/>
      <c r="G27" s="610"/>
    </row>
    <row r="28" spans="1:7" ht="15.75" thickBot="1">
      <c r="A28" s="611" t="s">
        <v>344</v>
      </c>
      <c r="B28" s="612"/>
      <c r="C28" s="613"/>
      <c r="D28" s="238">
        <v>0.29000179279475979</v>
      </c>
      <c r="E28" s="205"/>
      <c r="F28" s="239">
        <v>0.25</v>
      </c>
      <c r="G28" s="240">
        <v>0.3</v>
      </c>
    </row>
    <row r="29" spans="1:7" ht="15.75">
      <c r="A29" s="241"/>
      <c r="B29" s="241"/>
      <c r="C29" s="241"/>
      <c r="D29" s="242"/>
      <c r="E29" s="205"/>
      <c r="F29" s="205"/>
      <c r="G29" s="205"/>
    </row>
    <row r="30" spans="1:7">
      <c r="A30" s="614" t="s">
        <v>345</v>
      </c>
      <c r="B30" s="614"/>
      <c r="C30" s="614"/>
      <c r="D30" s="205"/>
      <c r="E30" s="205"/>
      <c r="F30" s="205"/>
      <c r="G30" s="205"/>
    </row>
    <row r="31" spans="1:7">
      <c r="A31" s="615" t="s">
        <v>346</v>
      </c>
      <c r="B31" s="615"/>
      <c r="C31" s="615"/>
      <c r="D31" s="205"/>
      <c r="E31" s="205"/>
      <c r="F31" s="205"/>
      <c r="G31" s="205"/>
    </row>
  </sheetData>
  <mergeCells count="28">
    <mergeCell ref="B8:D8"/>
    <mergeCell ref="A1:G4"/>
    <mergeCell ref="B5:D5"/>
    <mergeCell ref="B6:D6"/>
    <mergeCell ref="B7:G7"/>
    <mergeCell ref="F19:G19"/>
    <mergeCell ref="B9:D9"/>
    <mergeCell ref="B10:D10"/>
    <mergeCell ref="A11:D12"/>
    <mergeCell ref="A13:D13"/>
    <mergeCell ref="F13:G13"/>
    <mergeCell ref="A14:B14"/>
    <mergeCell ref="A15:B15"/>
    <mergeCell ref="A16:B16"/>
    <mergeCell ref="A17:B17"/>
    <mergeCell ref="A18:B18"/>
    <mergeCell ref="A19:C19"/>
    <mergeCell ref="A20:B20"/>
    <mergeCell ref="A21:B21"/>
    <mergeCell ref="A22:A25"/>
    <mergeCell ref="C22:C25"/>
    <mergeCell ref="F22:G26"/>
    <mergeCell ref="A26:C26"/>
    <mergeCell ref="A27:D27"/>
    <mergeCell ref="F27:G27"/>
    <mergeCell ref="A28:C28"/>
    <mergeCell ref="A30:C30"/>
    <mergeCell ref="A31:C31"/>
  </mergeCells>
  <pageMargins left="0.511811024" right="0.511811024" top="0.78740157499999996" bottom="0.78740157499999996" header="0.31496062000000002" footer="0.31496062000000002"/>
  <pageSetup paperSize="9" scale="91"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O1" sqref="O1"/>
    </sheetView>
  </sheetViews>
  <sheetFormatPr defaultRowHeight="15"/>
  <sheetData/>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6</vt:i4>
      </vt:variant>
      <vt:variant>
        <vt:lpstr>Intervalos nomeados</vt:lpstr>
      </vt:variant>
      <vt:variant>
        <vt:i4>8</vt:i4>
      </vt:variant>
    </vt:vector>
  </HeadingPairs>
  <TitlesOfParts>
    <vt:vector size="14" baseType="lpstr">
      <vt:lpstr>COTAÇÃO DE CUSTO DAS LOJAS</vt:lpstr>
      <vt:lpstr>POÇO ARTESIANO; RESERVATÓRIO </vt:lpstr>
      <vt:lpstr>CUSTO UNITÁRIO</vt:lpstr>
      <vt:lpstr>CRON. FISICO POÇO E RESERVATÓRI</vt:lpstr>
      <vt:lpstr>BDI</vt:lpstr>
      <vt:lpstr>Plan1</vt:lpstr>
      <vt:lpstr>BDI!Area_de_impressao</vt:lpstr>
      <vt:lpstr>'COTAÇÃO DE CUSTO DAS LOJAS'!Area_de_impressao</vt:lpstr>
      <vt:lpstr>'CRON. FISICO POÇO E RESERVATÓRI'!Area_de_impressao</vt:lpstr>
      <vt:lpstr>'CUSTO UNITÁRIO'!Area_de_impressao</vt:lpstr>
      <vt:lpstr>'POÇO ARTESIANO; RESERVATÓRIO '!Area_de_impressao</vt:lpstr>
      <vt:lpstr>'CRON. FISICO POÇO E RESERVATÓRI'!Titulos_de_impressao</vt:lpstr>
      <vt:lpstr>'CUSTO UNITÁRIO'!Titulos_de_impressao</vt:lpstr>
      <vt:lpstr>'POÇO ARTESIANO; RESERVATÓRIO '!Titulos_de_impressao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Cliente</dc:creator>
  <cp:lastModifiedBy>Usuário do Windows</cp:lastModifiedBy>
  <cp:lastPrinted>2019-09-24T10:00:20Z</cp:lastPrinted>
  <dcterms:created xsi:type="dcterms:W3CDTF">2017-10-22T14:05:37Z</dcterms:created>
  <dcterms:modified xsi:type="dcterms:W3CDTF">2020-07-24T12:58:57Z</dcterms:modified>
</cp:coreProperties>
</file>