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VIII - COMUNIDADE VILA NOVA\"/>
    </mc:Choice>
  </mc:AlternateContent>
  <bookViews>
    <workbookView xWindow="240" yWindow="570" windowWidth="20115" windowHeight="7575" firstSheet="1" activeTab="2"/>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BDI!$A$1:$G$44</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J20" i="9" l="1"/>
  <c r="H26" i="1" s="1"/>
  <c r="J18" i="9"/>
  <c r="H29" i="1" s="1"/>
  <c r="J14" i="9"/>
  <c r="H28" i="1" s="1"/>
  <c r="J22" i="9"/>
  <c r="H39" i="1" s="1"/>
  <c r="J12" i="9"/>
  <c r="H27" i="1" s="1"/>
  <c r="A7" i="8"/>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<sst xmlns="http://schemas.openxmlformats.org/spreadsheetml/2006/main" count="861" uniqueCount="391">
  <si>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</si>
  <si>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</si>
  <si>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</si>
  <si>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</si>
  <si>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</si>
  <si>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</si>
  <si>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</si>
  <si>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</si>
  <si>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</si>
  <si>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</si>
  <si>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</si>
  <si>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</si>
  <si>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</si>
  <si>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</si>
  <si>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</si>
  <si>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</si>
  <si>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</si>
  <si>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</si>
  <si>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</si>
  <si>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</si>
  <si>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</si>
  <si>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</si>
  <si>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</si>
  <si>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</si>
  <si>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</si>
  <si>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</si>
  <si>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</si>
  <si>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</si>
  <si>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</si>
  <si>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</si>
  <si>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</si>
  <si>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</si>
  <si>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</si>
  <si>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</si>
  <si>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</si>
  <si>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</si>
  <si>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</si>
  <si>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</si>
  <si>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</si>
  <si>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</si>
  <si>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</si>
  <si>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</si>
  <si>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</si>
  <si>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</si>
  <si>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</si>
  <si>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</si>
  <si>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</si>
  <si>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</si>
  <si>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</si>
  <si>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</si>
  <si>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</si>
  <si>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</si>
  <si>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</si>
  <si>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</si>
  <si>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</si>
  <si>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</si>
  <si>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</si>
  <si>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</si>
  <si>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</si>
  <si>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</si>
  <si>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</si>
  <si>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</si>
  <si>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</si>
  <si>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</si>
  <si>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</si>
  <si>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</si>
  <si>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</si>
  <si>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</si>
  <si>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</si>
  <si>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</si>
  <si>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</si>
  <si>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</si>
  <si>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</si>
  <si>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</si>
  <si>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</si>
  <si>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</si>
  <si>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</si>
  <si>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</si>
  <si>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</si>
  <si>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</si>
  <si>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</si>
  <si>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</si>
  <si>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</si>
  <si>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</si>
  <si>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</si>
  <si>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</si>
  <si>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</si>
  <si>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</si>
  <si>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</si>
  <si>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</si>
  <si>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</si>
  <si>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</si>
  <si>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</si>
  <si>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</si>
  <si>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</si>
  <si>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</si>
  <si>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</si>
  <si>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</si>
  <si>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</si>
  <si>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</si>
  <si>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</si>
  <si>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</si>
  <si>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</si>
  <si>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</si>
  <si>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</si>
  <si>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</si>
  <si>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</si>
  <si>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</si>
  <si>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</si>
  <si>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</si>
  <si>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</si>
  <si>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</si>
  <si>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</si>
  <si>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</si>
  <si>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</si>
  <si>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</si>
  <si>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</si>
  <si>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</si>
  <si>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</si>
  <si>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</si>
  <si>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</si>
  <si>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</si>
  <si>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</si>
  <si>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</si>
  <si>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</si>
  <si>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</si>
  <si>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</si>
  <si>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</si>
  <si>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</si>
  <si>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</si>
  <si>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</si>
  <si>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</si>
  <si>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</si>
  <si>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</si>
  <si>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</si>
  <si>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</si>
  <si>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</si>
  <si>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</si>
  <si>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</si>
  <si>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</si>
  <si>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</si>
  <si>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</si>
  <si>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</si>
  <si>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</si>
  <si>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</si>
  <si>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</si>
  <si>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</si>
  <si>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</si>
  <si>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</si>
  <si>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</si>
  <si>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</si>
  <si>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</si>
  <si>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</si>
  <si>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</si>
  <si>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</si>
  <si>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</si>
  <si>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</si>
  <si>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</si>
  <si>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</si>
  <si>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</si>
  <si>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</si>
  <si>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</si>
  <si>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</si>
  <si>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</si>
  <si>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</si>
  <si>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</si>
  <si>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</si>
  <si>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</si>
  <si>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</si>
  <si>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</si>
  <si>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</si>
  <si>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</si>
  <si>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</si>
  <si>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</si>
  <si>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</si>
  <si>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</si>
  <si>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</si>
  <si>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</si>
  <si>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</si>
  <si>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</si>
  <si>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</si>
  <si>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</si>
  <si>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</si>
  <si>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</si>
  <si>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</si>
  <si>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</si>
  <si>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</si>
  <si>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</si>
  <si>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</si>
  <si>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</si>
  <si>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</si>
  <si>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</si>
  <si>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</si>
  <si>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</si>
  <si>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</si>
  <si>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</si>
  <si>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</si>
  <si>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</si>
  <si>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</si>
  <si>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</si>
  <si>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</si>
  <si>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</si>
  <si>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</si>
  <si>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</si>
  <si>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</si>
  <si>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</si>
  <si>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</si>
  <si>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</si>
  <si>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</si>
  <si>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</si>
  <si>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</si>
  <si>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</si>
  <si>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</si>
  <si>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</si>
  <si>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</si>
  <si>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</si>
  <si>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</si>
  <si>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</si>
  <si>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</si>
  <si>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</si>
  <si>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</si>
  <si>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</si>
  <si>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</si>
  <si>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</si>
  <si>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</si>
  <si>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</si>
  <si>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</si>
  <si>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</si>
  <si>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</si>
  <si>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</si>
  <si>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</si>
  <si>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</si>
  <si>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</si>
  <si>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</si>
  <si>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</si>
  <si>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</si>
  <si>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</si>
  <si>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</si>
  <si>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</si>
  <si>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</si>
  <si>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</si>
  <si>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</si>
  <si>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</si>
  <si>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</si>
  <si>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</si>
  <si>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</si>
  <si>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</si>
  <si>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</si>
  <si>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</si>
  <si>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</si>
  <si>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</si>
  <si>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</si>
  <si>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</si>
  <si>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</si>
  <si>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</si>
  <si>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</si>
  <si>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</si>
  <si>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</si>
  <si>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</si>
  <si>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</si>
  <si>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</si>
  <si>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</si>
  <si>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</si>
  <si>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</si>
  <si>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</si>
  <si>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</si>
  <si>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</si>
  <si>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</si>
  <si>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</si>
  <si>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</si>
  <si>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</si>
  <si>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</si>
  <si>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</si>
  <si>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</si>
  <si>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</si>
  <si>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</si>
  <si>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</si>
  <si>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</si>
  <si>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</si>
  <si>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</si>
  <si>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</si>
  <si>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</si>
  <si>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</si>
  <si>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</si>
  <si>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</si>
  <si>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</si>
  <si>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</si>
  <si>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</si>
  <si>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</si>
  <si>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</si>
  <si>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</si>
  <si>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</si>
  <si>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</si>
  <si>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</si>
  <si>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</si>
  <si>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</si>
  <si>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</si>
  <si>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</si>
  <si>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</si>
  <si>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</si>
  <si>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</si>
  <si>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</si>
  <si>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</si>
  <si>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</si>
  <si>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</si>
  <si>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</si>
  <si>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</si>
  <si>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</si>
  <si>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</si>
  <si>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</si>
  <si>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</si>
  <si>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</si>
  <si>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</si>
  <si>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</si>
  <si>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</si>
  <si>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</si>
  <si>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</si>
  <si>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</si>
  <si>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</si>
  <si>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</si>
  <si>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</si>
  <si>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</si>
  <si>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</si>
  <si>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</si>
  <si>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</si>
  <si>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</si>
  <si>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</si>
  <si>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</si>
  <si>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</si>
  <si>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</si>
  <si>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</si>
  <si>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</si>
  <si>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</si>
  <si>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</si>
  <si>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</si>
  <si>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</si>
  <si>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</si>
  <si>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</si>
  <si>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</si>
  <si>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</si>
  <si>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</si>
  <si>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</si>
  <si>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</si>
  <si>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</si>
  <si>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</si>
  <si>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</si>
  <si>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</si>
  <si>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</si>
  <si>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</si>
  <si>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</si>
  <si>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</si>
  <si>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</si>
  <si>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</si>
  <si>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</si>
  <si>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</si>
  <si>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</si>
  <si>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</si>
  <si>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</si>
  <si>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</si>
  <si>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</si>
  <si>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</si>
  <si>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</si>
  <si>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</si>
  <si>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</si>
  <si>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</si>
  <si>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</si>
  <si>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</si>
  <si>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</si>
  <si>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</si>
  <si>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</si>
  <si>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</si>
  <si>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</si>
  <si>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</si>
  <si>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</si>
  <si>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</si>
  <si>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</si>
  <si>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</si>
  <si>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</si>
  <si>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</si>
  <si>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</si>
  <si>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</si>
  <si>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</si>
  <si>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</si>
  <si>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</si>
  <si>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</si>
  <si>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</si>
  <si>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PARA A PERFURAÇÃO DO POÇO DE 80 METROS LINEARES EM SOLO E ROCHAS SEDIMENTARES, NA COMUNIDADE GARIMPEIRA VILA NOVA - ITAITUBA/PA</t>
  </si>
  <si>
    <r>
      <rPr>
        <b/>
        <sz val="11"/>
        <color indexed="8"/>
        <rFont val="Courier New"/>
        <family val="3"/>
      </rPr>
      <t xml:space="preserve">OBRA: </t>
    </r>
    <r>
      <rPr>
        <sz val="10"/>
        <color indexed="8"/>
        <rFont val="Courier New"/>
        <family val="3"/>
      </rPr>
      <t>ORÇAMENTO SINTÉTICO DE MATERIAL E MÃO DE OBRA PARA A PERFURAÇÃO DO POÇO SEM-ARTESIANO DE 80 METROS LINEARES EM SOLO E ROCHAS SEDIMENTARES, QUE SERÁ IMPLANTADO NA COMUNIDADE GARIMPEIRA VILA NOVA - ITAITUBA/PA</t>
    </r>
  </si>
  <si>
    <t>ORÇAMENTO SINTÉTICO DE MATERIAL E MÃO DE OBRA PARA A PERFURAÇÃO DO POÇO SEM-ARTESIANO DE 80 METROS LINEARES EM SOLO E ROCHAS SEDIMENTARES, QUE SERÁ IMPLANTADO NA COMUNIDADE GARIMPEIRA VILA NOVA - ITAITUBA/PA</t>
  </si>
  <si>
    <r>
      <rPr>
        <b/>
        <sz val="11"/>
        <color indexed="8"/>
        <rFont val="Calibri"/>
        <family val="2"/>
        <scheme val="minor"/>
      </rPr>
      <t>LOCAL DA OBRA:</t>
    </r>
    <r>
      <rPr>
        <sz val="11"/>
        <color indexed="8"/>
        <rFont val="Calibri"/>
        <family val="2"/>
        <scheme val="minor"/>
      </rPr>
      <t>NA COMUNIDADE GARIMPEIRA VILA NOVA.</t>
    </r>
  </si>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</sst>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8">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7">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
      <left/>
      <right style="double">
        <color indexed="18"/>
      </right>
      <top style="double">
        <color indexed="18"/>
      </top>
      <bottom/>
      <diagonal/>
    </border>
    <border>
      <left/>
      <right style="double">
        <color indexed="18"/>
      </right>
      <top/>
      <bottom style="double">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172" fontId="11" fillId="0" borderId="0" applyFont="0" applyFill="0" applyBorder="0" applyAlignment="0" applyProtection="0"/>
    <xf numFmtId="171" fontId="11" fillId="0" borderId="0" applyFont="0" applyFill="0" applyBorder="0" applyAlignment="0" applyProtection="0"/>
    <xf numFmtId="0" fontId="27" fillId="0" borderId="0"/>
    <xf numFmtId="9" fontId="11" fillId="0" borderId="0" applyFont="0" applyFill="0" applyBorder="0" applyAlignment="0" applyProtection="0"/>
    <xf numFmtId="9" fontId="27" fillId="0" borderId="0" applyFill="0" applyBorder="0" applyAlignment="0" applyProtection="0"/>
    <xf numFmtId="173" fontId="27" fillId="0" borderId="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25" borderId="141" applyNumberFormat="0" applyAlignment="0" applyProtection="0"/>
    <xf numFmtId="0" fontId="31" fillId="27" borderId="141" applyNumberFormat="0" applyAlignment="0" applyProtection="0"/>
    <xf numFmtId="0" fontId="32" fillId="28" borderId="142" applyNumberFormat="0" applyAlignment="0" applyProtection="0"/>
    <xf numFmtId="0" fontId="33" fillId="0" borderId="143" applyNumberFormat="0" applyFill="0" applyAlignment="0" applyProtection="0"/>
    <xf numFmtId="0" fontId="29" fillId="29"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33" borderId="0" applyNumberFormat="0" applyBorder="0" applyAlignment="0" applyProtection="0"/>
    <xf numFmtId="0" fontId="34" fillId="15" borderId="141" applyNumberFormat="0" applyAlignment="0" applyProtection="0"/>
    <xf numFmtId="0" fontId="34" fillId="9" borderId="141" applyNumberFormat="0" applyAlignment="0" applyProtection="0"/>
    <xf numFmtId="0" fontId="27" fillId="0" borderId="0"/>
    <xf numFmtId="0" fontId="27" fillId="0" borderId="0"/>
    <xf numFmtId="178" fontId="27" fillId="0" borderId="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ill="0" applyBorder="0" applyAlignment="0" applyProtection="0"/>
    <xf numFmtId="0" fontId="11" fillId="0" borderId="0"/>
    <xf numFmtId="0" fontId="35" fillId="0" borderId="0" applyBorder="0" applyProtection="0"/>
    <xf numFmtId="0" fontId="11" fillId="0" borderId="0"/>
    <xf numFmtId="0" fontId="11" fillId="0" borderId="0"/>
    <xf numFmtId="0" fontId="44" fillId="0" borderId="0"/>
    <xf numFmtId="0" fontId="11" fillId="11" borderId="144" applyNumberFormat="0" applyAlignment="0" applyProtection="0"/>
    <xf numFmtId="0" fontId="36" fillId="25" borderId="145" applyNumberFormat="0" applyAlignment="0" applyProtection="0"/>
    <xf numFmtId="0" fontId="36" fillId="27" borderId="145" applyNumberFormat="0" applyAlignment="0" applyProtection="0"/>
    <xf numFmtId="171" fontId="1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46" applyNumberFormat="0" applyFill="0" applyAlignment="0" applyProtection="0"/>
    <xf numFmtId="0" fontId="46" fillId="0" borderId="147" applyNumberFormat="0" applyFill="0" applyAlignment="0" applyProtection="0"/>
    <xf numFmtId="0" fontId="45" fillId="0" borderId="0" applyNumberFormat="0" applyFill="0" applyBorder="0" applyAlignment="0" applyProtection="0"/>
    <xf numFmtId="0" fontId="41" fillId="0" borderId="148" applyNumberFormat="0" applyFill="0" applyAlignment="0" applyProtection="0"/>
    <xf numFmtId="0" fontId="47" fillId="0" borderId="148" applyNumberFormat="0" applyFill="0" applyAlignment="0" applyProtection="0"/>
    <xf numFmtId="0" fontId="42" fillId="0" borderId="149" applyNumberFormat="0" applyFill="0" applyAlignment="0" applyProtection="0"/>
    <xf numFmtId="0" fontId="48" fillId="0" borderId="150" applyNumberFormat="0" applyFill="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51" applyNumberFormat="0" applyFill="0" applyAlignment="0" applyProtection="0"/>
    <xf numFmtId="0" fontId="43" fillId="0" borderId="152" applyNumberFormat="0" applyFill="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7" fontId="27" fillId="0" borderId="0"/>
    <xf numFmtId="176" fontId="11" fillId="0" borderId="0" applyFont="0" applyFill="0" applyBorder="0" applyAlignment="0" applyProtection="0"/>
    <xf numFmtId="176"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4" fillId="0" borderId="0"/>
    <xf numFmtId="176" fontId="44" fillId="0" borderId="0" applyFont="0" applyFill="0" applyBorder="0" applyAlignment="0" applyProtection="0"/>
    <xf numFmtId="0" fontId="35" fillId="0" borderId="0" applyBorder="0" applyProtection="0"/>
    <xf numFmtId="0" fontId="49" fillId="0" borderId="0"/>
    <xf numFmtId="0" fontId="31" fillId="25" borderId="153" applyNumberFormat="0" applyAlignment="0" applyProtection="0"/>
    <xf numFmtId="0" fontId="31" fillId="27" borderId="153" applyNumberFormat="0" applyAlignment="0" applyProtection="0"/>
    <xf numFmtId="0" fontId="34" fillId="15" borderId="153" applyNumberFormat="0" applyAlignment="0" applyProtection="0"/>
    <xf numFmtId="0" fontId="34" fillId="9" borderId="153" applyNumberFormat="0" applyAlignment="0" applyProtection="0"/>
    <xf numFmtId="0" fontId="11" fillId="11" borderId="154" applyNumberFormat="0" applyAlignment="0" applyProtection="0"/>
    <xf numFmtId="0" fontId="36" fillId="25" borderId="155" applyNumberFormat="0" applyAlignment="0" applyProtection="0"/>
    <xf numFmtId="0" fontId="36" fillId="27" borderId="155" applyNumberFormat="0" applyAlignment="0" applyProtection="0"/>
    <xf numFmtId="0" fontId="43" fillId="0" borderId="156" applyNumberFormat="0" applyFill="0" applyAlignment="0" applyProtection="0"/>
    <xf numFmtId="0" fontId="43" fillId="0" borderId="157" applyNumberFormat="0" applyFill="0" applyAlignment="0" applyProtection="0"/>
    <xf numFmtId="0" fontId="31" fillId="25" borderId="162" applyNumberFormat="0" applyAlignment="0" applyProtection="0"/>
    <xf numFmtId="0" fontId="31" fillId="27" borderId="162" applyNumberFormat="0" applyAlignment="0" applyProtection="0"/>
    <xf numFmtId="0" fontId="34" fillId="15" borderId="162" applyNumberFormat="0" applyAlignment="0" applyProtection="0"/>
    <xf numFmtId="0" fontId="34" fillId="9" borderId="162" applyNumberFormat="0" applyAlignment="0" applyProtection="0"/>
    <xf numFmtId="0" fontId="11" fillId="11" borderId="163" applyNumberFormat="0" applyAlignment="0" applyProtection="0"/>
    <xf numFmtId="0" fontId="36" fillId="25" borderId="164" applyNumberFormat="0" applyAlignment="0" applyProtection="0"/>
    <xf numFmtId="0" fontId="36" fillId="27" borderId="164" applyNumberFormat="0" applyAlignment="0" applyProtection="0"/>
    <xf numFmtId="0" fontId="43" fillId="0" borderId="165" applyNumberFormat="0" applyFill="0" applyAlignment="0" applyProtection="0"/>
    <xf numFmtId="0" fontId="43" fillId="0" borderId="166" applyNumberFormat="0" applyFill="0" applyAlignment="0" applyProtection="0"/>
    <xf numFmtId="0" fontId="31" fillId="25" borderId="189" applyNumberFormat="0" applyAlignment="0" applyProtection="0"/>
    <xf numFmtId="0" fontId="31" fillId="27" borderId="189" applyNumberFormat="0" applyAlignment="0" applyProtection="0"/>
    <xf numFmtId="0" fontId="34" fillId="15" borderId="189" applyNumberFormat="0" applyAlignment="0" applyProtection="0"/>
    <xf numFmtId="0" fontId="34" fillId="9" borderId="189" applyNumberFormat="0" applyAlignment="0" applyProtection="0"/>
    <xf numFmtId="0" fontId="11" fillId="11" borderId="190" applyNumberFormat="0" applyAlignment="0" applyProtection="0"/>
    <xf numFmtId="0" fontId="36" fillId="25" borderId="191" applyNumberFormat="0" applyAlignment="0" applyProtection="0"/>
    <xf numFmtId="0" fontId="36" fillId="27" borderId="191" applyNumberFormat="0" applyAlignment="0" applyProtection="0"/>
    <xf numFmtId="0" fontId="43" fillId="0" borderId="192" applyNumberFormat="0" applyFill="0" applyAlignment="0" applyProtection="0"/>
    <xf numFmtId="0" fontId="43" fillId="0" borderId="193" applyNumberFormat="0" applyFill="0" applyAlignment="0" applyProtection="0"/>
  </cellStyleXfs>
  <cellXfs count="647">
    <xf numFmtId="0" fontId="0" fillId="0" borderId="0" xfId="0"/>
    <xf numFmtId="4" fontId="8" fillId="0" borderId="0" xfId="0" applyNumberFormat="1" applyFont="1" applyAlignment="1">
      <alignment horizontal="center" vertical="center"/>
    </xf>
    <xf numFmtId="4" fontId="0" fillId="0" borderId="0" xfId="0" applyNumberFormat="1"/>
    <xf numFmtId="9" fontId="9" fillId="0" borderId="9" xfId="0" applyNumberFormat="1" applyFont="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9" fillId="2" borderId="14" xfId="0" applyNumberFormat="1" applyFont="1" applyFill="1" applyBorder="1" applyAlignment="1">
      <alignment vertical="center" wrapText="1"/>
    </xf>
    <xf numFmtId="0" fontId="7" fillId="2" borderId="15" xfId="0" applyFont="1" applyFill="1" applyBorder="1" applyAlignment="1">
      <alignment vertical="center" wrapText="1"/>
    </xf>
    <xf numFmtId="0" fontId="9" fillId="2" borderId="16" xfId="0" applyFont="1" applyFill="1" applyBorder="1" applyAlignment="1">
      <alignment horizontal="center" vertical="center" wrapText="1"/>
    </xf>
    <xf numFmtId="4" fontId="9" fillId="2" borderId="16" xfId="0" applyNumberFormat="1" applyFont="1" applyFill="1" applyBorder="1" applyAlignment="1">
      <alignment vertical="center" wrapText="1"/>
    </xf>
    <xf numFmtId="166" fontId="9" fillId="2"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166" fontId="9" fillId="0" borderId="24"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166" fontId="7" fillId="0" borderId="25"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4" fontId="9" fillId="2" borderId="28" xfId="0" applyNumberFormat="1" applyFont="1" applyFill="1" applyBorder="1" applyAlignment="1">
      <alignment vertical="center" wrapText="1"/>
    </xf>
    <xf numFmtId="166" fontId="9" fillId="2" borderId="32" xfId="0" applyNumberFormat="1" applyFont="1" applyFill="1" applyBorder="1" applyAlignment="1">
      <alignment horizontal="center" vertical="center" wrapText="1"/>
    </xf>
    <xf numFmtId="166" fontId="10" fillId="0" borderId="25" xfId="0" applyNumberFormat="1" applyFont="1" applyBorder="1" applyAlignment="1">
      <alignment horizontal="center" vertical="center"/>
    </xf>
    <xf numFmtId="4" fontId="11" fillId="0" borderId="0" xfId="0" applyNumberFormat="1" applyFont="1"/>
    <xf numFmtId="0" fontId="10" fillId="0" borderId="33" xfId="0" applyFont="1" applyFill="1" applyBorder="1" applyAlignment="1">
      <alignment horizontal="left" vertical="center" wrapText="1"/>
    </xf>
    <xf numFmtId="0" fontId="10" fillId="0" borderId="33" xfId="0"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9" fontId="10" fillId="0" borderId="34" xfId="1" applyNumberFormat="1" applyFont="1" applyFill="1" applyBorder="1" applyAlignment="1">
      <alignment horizontal="right" vertical="center"/>
    </xf>
    <xf numFmtId="0" fontId="13" fillId="2" borderId="27" xfId="0" applyFont="1" applyFill="1" applyBorder="1" applyAlignment="1">
      <alignment horizontal="center" vertical="center" wrapText="1"/>
    </xf>
    <xf numFmtId="4" fontId="13" fillId="2" borderId="28" xfId="0" applyNumberFormat="1" applyFont="1" applyFill="1" applyBorder="1" applyAlignment="1">
      <alignment vertical="center" wrapText="1"/>
    </xf>
    <xf numFmtId="166" fontId="13" fillId="2" borderId="32"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Border="1" applyAlignment="1">
      <alignment horizontal="center" vertical="center" wrapText="1"/>
    </xf>
    <xf numFmtId="4" fontId="12" fillId="0" borderId="36" xfId="0" applyNumberFormat="1" applyFont="1" applyBorder="1" applyAlignment="1">
      <alignment vertical="center" wrapText="1"/>
    </xf>
    <xf numFmtId="4" fontId="12" fillId="0" borderId="36" xfId="0" applyNumberFormat="1" applyFont="1" applyBorder="1" applyAlignment="1">
      <alignment horizontal="right" vertical="center" wrapText="1"/>
    </xf>
    <xf numFmtId="0" fontId="10" fillId="0" borderId="36" xfId="0" applyFont="1" applyFill="1" applyBorder="1" applyAlignment="1">
      <alignment horizontal="center" vertical="center"/>
    </xf>
    <xf numFmtId="166" fontId="12" fillId="0" borderId="2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23" xfId="0" applyFont="1" applyFill="1" applyBorder="1" applyAlignment="1">
      <alignment vertical="center" wrapText="1"/>
    </xf>
    <xf numFmtId="0" fontId="12" fillId="0" borderId="23" xfId="0" applyFont="1" applyBorder="1" applyAlignment="1">
      <alignment horizontal="center" vertical="center" wrapText="1"/>
    </xf>
    <xf numFmtId="4" fontId="12" fillId="0" borderId="23" xfId="0" applyNumberFormat="1" applyFont="1" applyBorder="1" applyAlignment="1">
      <alignment vertical="center" wrapText="1"/>
    </xf>
    <xf numFmtId="0" fontId="10" fillId="0" borderId="23"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Fill="1" applyBorder="1" applyAlignment="1">
      <alignment vertical="center" wrapText="1"/>
    </xf>
    <xf numFmtId="0" fontId="12" fillId="0" borderId="33" xfId="0" applyFont="1" applyBorder="1" applyAlignment="1">
      <alignment horizontal="center" vertical="center" wrapText="1"/>
    </xf>
    <xf numFmtId="4" fontId="12" fillId="0" borderId="33" xfId="0" applyNumberFormat="1" applyFont="1" applyBorder="1" applyAlignment="1">
      <alignment horizontal="right" vertical="center" wrapText="1"/>
    </xf>
    <xf numFmtId="166" fontId="13" fillId="2" borderId="39" xfId="0" applyNumberFormat="1"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40" xfId="0" applyFont="1" applyBorder="1" applyAlignment="1">
      <alignment vertical="center" wrapText="1"/>
    </xf>
    <xf numFmtId="1" fontId="10" fillId="0" borderId="36" xfId="0" applyNumberFormat="1" applyFont="1" applyBorder="1" applyAlignment="1">
      <alignment horizontal="center" vertical="center"/>
    </xf>
    <xf numFmtId="0" fontId="10" fillId="0" borderId="41" xfId="0" applyFont="1" applyBorder="1" applyAlignment="1">
      <alignment vertical="center" wrapText="1"/>
    </xf>
    <xf numFmtId="1" fontId="10" fillId="0" borderId="23" xfId="0" applyNumberFormat="1" applyFont="1" applyBorder="1" applyAlignment="1">
      <alignment horizontal="center" vertical="center"/>
    </xf>
    <xf numFmtId="0" fontId="12" fillId="0" borderId="49" xfId="0" applyFont="1" applyBorder="1" applyAlignment="1">
      <alignment horizontal="center" vertical="center" wrapText="1"/>
    </xf>
    <xf numFmtId="0" fontId="10" fillId="0" borderId="50" xfId="0" applyFont="1" applyFill="1" applyBorder="1" applyAlignment="1">
      <alignment horizontal="center" vertical="center"/>
    </xf>
    <xf numFmtId="167" fontId="12" fillId="0" borderId="51" xfId="0" applyNumberFormat="1" applyFont="1" applyBorder="1" applyAlignment="1">
      <alignment horizontal="center" vertical="center" wrapText="1"/>
    </xf>
    <xf numFmtId="0" fontId="9" fillId="0" borderId="9" xfId="0" applyFont="1" applyBorder="1" applyAlignment="1">
      <alignment horizontal="center" vertical="center"/>
    </xf>
    <xf numFmtId="4" fontId="9" fillId="0" borderId="9" xfId="0" applyNumberFormat="1" applyFont="1" applyBorder="1" applyAlignment="1">
      <alignment horizontal="right" vertical="center"/>
    </xf>
    <xf numFmtId="167" fontId="9" fillId="0" borderId="9"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0" fontId="12" fillId="0" borderId="42" xfId="0" applyFont="1" applyFill="1" applyBorder="1" applyAlignment="1">
      <alignment vertical="center" wrapText="1"/>
    </xf>
    <xf numFmtId="0" fontId="21" fillId="0" borderId="0" xfId="0" applyFont="1" applyBorder="1" applyAlignment="1">
      <alignment vertical="center"/>
    </xf>
    <xf numFmtId="4" fontId="20" fillId="0" borderId="0" xfId="1" applyNumberFormat="1" applyFont="1" applyFill="1" applyBorder="1" applyAlignment="1">
      <alignment vertical="center" wrapText="1"/>
    </xf>
    <xf numFmtId="0" fontId="22" fillId="0" borderId="61" xfId="0" applyFont="1" applyBorder="1" applyAlignment="1">
      <alignment horizontal="center" vertical="center" wrapText="1"/>
    </xf>
    <xf numFmtId="0" fontId="17" fillId="0" borderId="62"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64" xfId="0" applyFont="1" applyFill="1" applyBorder="1" applyAlignment="1">
      <alignment horizontal="center" vertical="center"/>
    </xf>
    <xf numFmtId="9" fontId="15" fillId="0" borderId="21" xfId="0" applyNumberFormat="1" applyFont="1" applyBorder="1" applyAlignment="1">
      <alignment horizontal="center" vertical="center"/>
    </xf>
    <xf numFmtId="9" fontId="15" fillId="0" borderId="67" xfId="0" applyNumberFormat="1" applyFont="1" applyBorder="1" applyAlignment="1">
      <alignment horizontal="center" vertical="center"/>
    </xf>
    <xf numFmtId="0" fontId="8" fillId="0" borderId="0" xfId="0" applyFont="1" applyFill="1" applyAlignment="1">
      <alignment horizontal="center" vertical="center"/>
    </xf>
    <xf numFmtId="4" fontId="17"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5" fillId="0" borderId="23" xfId="0" applyNumberFormat="1" applyFont="1" applyBorder="1" applyAlignment="1">
      <alignment horizontal="center" vertical="center"/>
    </xf>
    <xf numFmtId="4" fontId="17" fillId="0" borderId="69" xfId="0" applyNumberFormat="1" applyFont="1" applyBorder="1" applyAlignment="1">
      <alignment horizontal="right" vertical="center"/>
    </xf>
    <xf numFmtId="9" fontId="15" fillId="0" borderId="23" xfId="2" applyFont="1" applyBorder="1" applyAlignment="1">
      <alignment horizontal="right" vertical="center"/>
    </xf>
    <xf numFmtId="9" fontId="15" fillId="0" borderId="69" xfId="2" applyFont="1" applyBorder="1" applyAlignment="1">
      <alignment horizontal="right" vertical="center"/>
    </xf>
    <xf numFmtId="9" fontId="15" fillId="0" borderId="23" xfId="0" applyNumberFormat="1" applyFont="1" applyBorder="1" applyAlignment="1">
      <alignment horizontal="center" vertical="center"/>
    </xf>
    <xf numFmtId="9" fontId="15" fillId="0" borderId="69"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3"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5" fillId="0" borderId="33" xfId="0" applyNumberFormat="1" applyFont="1" applyBorder="1" applyAlignment="1">
      <alignment horizontal="center" vertical="center"/>
    </xf>
    <xf numFmtId="4" fontId="17" fillId="0" borderId="71" xfId="0" applyNumberFormat="1" applyFont="1" applyBorder="1" applyAlignment="1">
      <alignment horizontal="right" vertical="center"/>
    </xf>
    <xf numFmtId="0" fontId="18" fillId="0" borderId="72" xfId="0" applyFont="1" applyFill="1" applyBorder="1" applyAlignment="1">
      <alignment horizontal="center" vertical="center"/>
    </xf>
    <xf numFmtId="4" fontId="17" fillId="0" borderId="79" xfId="0" applyNumberFormat="1" applyFont="1" applyBorder="1" applyAlignment="1">
      <alignment horizontal="right" vertical="center"/>
    </xf>
    <xf numFmtId="4" fontId="15" fillId="0" borderId="79" xfId="0" applyNumberFormat="1" applyFont="1" applyBorder="1" applyAlignment="1">
      <alignment horizontal="right" vertical="center"/>
    </xf>
    <xf numFmtId="4" fontId="15" fillId="0" borderId="79" xfId="0" applyNumberFormat="1" applyFont="1" applyBorder="1" applyAlignment="1">
      <alignment horizontal="center" vertical="center"/>
    </xf>
    <xf numFmtId="4" fontId="17" fillId="0" borderId="80" xfId="0" applyNumberFormat="1" applyFont="1" applyBorder="1" applyAlignment="1">
      <alignment horizontal="right" vertical="center"/>
    </xf>
    <xf numFmtId="9" fontId="15" fillId="0" borderId="36" xfId="0" applyNumberFormat="1" applyFont="1" applyBorder="1" applyAlignment="1">
      <alignment horizontal="center" vertical="center"/>
    </xf>
    <xf numFmtId="9" fontId="15" fillId="0" borderId="81" xfId="0" applyNumberFormat="1" applyFont="1" applyBorder="1" applyAlignment="1">
      <alignment horizontal="center" vertical="center"/>
    </xf>
    <xf numFmtId="4" fontId="17" fillId="0" borderId="79" xfId="0" applyNumberFormat="1" applyFont="1" applyBorder="1" applyAlignment="1">
      <alignment horizontal="center" vertical="center"/>
    </xf>
    <xf numFmtId="9" fontId="17" fillId="0" borderId="23" xfId="2" applyFont="1" applyBorder="1" applyAlignment="1">
      <alignment horizontal="center" vertical="center"/>
    </xf>
    <xf numFmtId="9" fontId="15" fillId="0" borderId="23" xfId="2" applyFont="1" applyBorder="1" applyAlignment="1">
      <alignment horizontal="center" vertical="center"/>
    </xf>
    <xf numFmtId="9" fontId="17" fillId="0" borderId="69" xfId="2" applyFont="1" applyBorder="1" applyAlignment="1">
      <alignment horizontal="center" vertical="center"/>
    </xf>
    <xf numFmtId="4" fontId="17" fillId="0" borderId="10" xfId="0" applyNumberFormat="1" applyFont="1" applyBorder="1" applyAlignment="1">
      <alignment horizontal="right" vertical="center"/>
    </xf>
    <xf numFmtId="4" fontId="17" fillId="0" borderId="86" xfId="0" applyNumberFormat="1" applyFont="1" applyBorder="1" applyAlignment="1">
      <alignment horizontal="right" vertical="center"/>
    </xf>
    <xf numFmtId="4" fontId="17" fillId="0" borderId="87" xfId="0" applyNumberFormat="1" applyFont="1" applyBorder="1" applyAlignment="1">
      <alignment horizontal="right" vertical="center"/>
    </xf>
    <xf numFmtId="4" fontId="17" fillId="0" borderId="90" xfId="0" applyNumberFormat="1" applyFont="1" applyBorder="1" applyAlignment="1">
      <alignment horizontal="center" vertical="center"/>
    </xf>
    <xf numFmtId="4" fontId="15" fillId="0" borderId="90" xfId="0" applyNumberFormat="1" applyFont="1" applyBorder="1" applyAlignment="1">
      <alignment horizontal="right" vertical="center"/>
    </xf>
    <xf numFmtId="4" fontId="17" fillId="0" borderId="91" xfId="0" applyNumberFormat="1" applyFont="1" applyBorder="1" applyAlignment="1">
      <alignment horizontal="center" vertical="center"/>
    </xf>
    <xf numFmtId="0" fontId="17" fillId="0" borderId="90" xfId="0" applyFont="1" applyBorder="1" applyAlignment="1">
      <alignment horizontal="center" vertical="center"/>
    </xf>
    <xf numFmtId="10" fontId="15" fillId="0" borderId="90" xfId="0" applyNumberFormat="1" applyFont="1" applyBorder="1" applyAlignment="1">
      <alignment horizontal="center" vertical="center"/>
    </xf>
    <xf numFmtId="10" fontId="17" fillId="0" borderId="91"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8" fontId="0" fillId="0" borderId="0" xfId="0" applyNumberFormat="1"/>
    <xf numFmtId="4" fontId="14" fillId="0" borderId="0" xfId="0" applyNumberFormat="1" applyFont="1" applyAlignment="1">
      <alignment horizontal="center" vertical="center"/>
    </xf>
    <xf numFmtId="4" fontId="23" fillId="0" borderId="0" xfId="0" applyNumberFormat="1" applyFont="1" applyAlignment="1">
      <alignment horizontal="center" vertical="center"/>
    </xf>
    <xf numFmtId="169" fontId="0" fillId="0" borderId="0" xfId="0" applyNumberFormat="1"/>
    <xf numFmtId="167" fontId="0" fillId="0" borderId="0" xfId="0" applyNumberFormat="1"/>
    <xf numFmtId="4" fontId="24" fillId="0" borderId="0" xfId="0" applyNumberFormat="1" applyFont="1"/>
    <xf numFmtId="9" fontId="15" fillId="0" borderId="93" xfId="0" applyNumberFormat="1" applyFont="1" applyBorder="1" applyAlignment="1">
      <alignment horizontal="center" vertical="center"/>
    </xf>
    <xf numFmtId="9" fontId="15" fillId="0" borderId="94" xfId="0" applyNumberFormat="1" applyFont="1" applyBorder="1" applyAlignment="1">
      <alignment horizontal="center" vertical="center"/>
    </xf>
    <xf numFmtId="4" fontId="17" fillId="0" borderId="96" xfId="0" applyNumberFormat="1" applyFont="1" applyBorder="1" applyAlignment="1">
      <alignment horizontal="right" vertical="center"/>
    </xf>
    <xf numFmtId="4" fontId="15" fillId="0" borderId="96" xfId="0" applyNumberFormat="1" applyFont="1" applyBorder="1" applyAlignment="1">
      <alignment horizontal="right" vertical="center"/>
    </xf>
    <xf numFmtId="4" fontId="17" fillId="0" borderId="97" xfId="0" applyNumberFormat="1" applyFont="1" applyBorder="1" applyAlignment="1">
      <alignment horizontal="right" vertical="center"/>
    </xf>
    <xf numFmtId="9" fontId="15" fillId="0" borderId="96"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8" fillId="0" borderId="43" xfId="0" applyFont="1" applyFill="1" applyBorder="1" applyAlignment="1">
      <alignment horizontal="center" vertical="center" wrapText="1"/>
    </xf>
    <xf numFmtId="0" fontId="18" fillId="0" borderId="73" xfId="0" applyFont="1" applyFill="1" applyBorder="1" applyAlignment="1">
      <alignment horizontal="center" vertical="center" wrapText="1"/>
    </xf>
    <xf numFmtId="9" fontId="15" fillId="0" borderId="85" xfId="0" applyNumberFormat="1" applyFont="1" applyBorder="1" applyAlignment="1">
      <alignment horizontal="center" vertical="center"/>
    </xf>
    <xf numFmtId="0" fontId="12" fillId="0" borderId="47" xfId="0" applyFont="1" applyFill="1" applyBorder="1" applyAlignment="1">
      <alignment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4" fontId="12" fillId="0" borderId="21" xfId="0" applyNumberFormat="1" applyFont="1" applyBorder="1" applyAlignment="1">
      <alignment vertical="center" wrapText="1"/>
    </xf>
    <xf numFmtId="166" fontId="12" fillId="0" borderId="46" xfId="0" applyNumberFormat="1" applyFont="1" applyBorder="1" applyAlignment="1">
      <alignment horizontal="center" vertical="center" wrapText="1"/>
    </xf>
    <xf numFmtId="0" fontId="12" fillId="0" borderId="50" xfId="0" applyFont="1" applyBorder="1" applyAlignment="1">
      <alignment horizontal="center" vertical="center" wrapText="1"/>
    </xf>
    <xf numFmtId="166" fontId="12" fillId="0" borderId="51" xfId="0" applyNumberFormat="1" applyFont="1" applyBorder="1" applyAlignment="1">
      <alignment horizontal="center" vertical="center" wrapText="1"/>
    </xf>
    <xf numFmtId="9" fontId="15" fillId="0" borderId="99" xfId="0" applyNumberFormat="1" applyFont="1" applyBorder="1" applyAlignment="1">
      <alignment horizontal="center" vertical="center"/>
    </xf>
    <xf numFmtId="9" fontId="15" fillId="0" borderId="100" xfId="0" applyNumberFormat="1" applyFont="1" applyBorder="1" applyAlignment="1">
      <alignment horizontal="center" vertical="center"/>
    </xf>
    <xf numFmtId="4" fontId="17" fillId="0" borderId="102" xfId="0" applyNumberFormat="1" applyFont="1" applyBorder="1" applyAlignment="1">
      <alignment horizontal="right" vertical="center"/>
    </xf>
    <xf numFmtId="4" fontId="17" fillId="0" borderId="103" xfId="0" applyNumberFormat="1" applyFont="1" applyBorder="1" applyAlignment="1">
      <alignment horizontal="right" vertical="center"/>
    </xf>
    <xf numFmtId="4" fontId="15" fillId="0" borderId="102" xfId="0" applyNumberFormat="1" applyFont="1" applyBorder="1" applyAlignment="1">
      <alignment horizontal="right" vertical="center"/>
    </xf>
    <xf numFmtId="39" fontId="8" fillId="0" borderId="0" xfId="0" applyNumberFormat="1" applyFont="1" applyFill="1" applyAlignment="1">
      <alignment horizontal="left" vertical="center"/>
    </xf>
    <xf numFmtId="3" fontId="9" fillId="0" borderId="9" xfId="0" applyNumberFormat="1"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12" fillId="0" borderId="21" xfId="0" applyFont="1" applyBorder="1" applyAlignment="1">
      <alignment horizontal="center" vertical="center" wrapText="1"/>
    </xf>
    <xf numFmtId="0" fontId="12" fillId="0" borderId="105" xfId="0" applyFont="1" applyBorder="1" applyAlignment="1">
      <alignment horizontal="center" vertical="center" wrapText="1"/>
    </xf>
    <xf numFmtId="4" fontId="12" fillId="0" borderId="42" xfId="0" applyNumberFormat="1" applyFont="1" applyBorder="1" applyAlignment="1">
      <alignment vertical="center" wrapText="1"/>
    </xf>
    <xf numFmtId="0" fontId="10" fillId="0" borderId="42"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0" fillId="0" borderId="21" xfId="0" applyFont="1" applyBorder="1" applyAlignment="1">
      <alignment vertical="center" wrapText="1"/>
    </xf>
    <xf numFmtId="1" fontId="10" fillId="0" borderId="21" xfId="0" applyNumberFormat="1" applyFont="1" applyBorder="1" applyAlignment="1">
      <alignment horizontal="center" vertical="center"/>
    </xf>
    <xf numFmtId="0" fontId="10" fillId="0" borderId="47" xfId="0" applyFont="1" applyFill="1" applyBorder="1" applyAlignment="1">
      <alignment horizontal="center" vertical="center"/>
    </xf>
    <xf numFmtId="4" fontId="17" fillId="0" borderId="107" xfId="0" applyNumberFormat="1" applyFont="1" applyBorder="1" applyAlignment="1">
      <alignment horizontal="right" vertical="center"/>
    </xf>
    <xf numFmtId="4" fontId="15" fillId="0" borderId="107" xfId="0" applyNumberFormat="1" applyFont="1" applyBorder="1" applyAlignment="1">
      <alignment horizontal="right" vertical="center"/>
    </xf>
    <xf numFmtId="4" fontId="17" fillId="0" borderId="108" xfId="0" applyNumberFormat="1" applyFont="1" applyBorder="1" applyAlignment="1">
      <alignment horizontal="right" vertical="center"/>
    </xf>
    <xf numFmtId="4" fontId="15" fillId="0" borderId="85" xfId="0" applyNumberFormat="1" applyFont="1" applyBorder="1" applyAlignment="1">
      <alignment horizontal="right" vertical="center"/>
    </xf>
    <xf numFmtId="0" fontId="12" fillId="3" borderId="42" xfId="0" applyFont="1" applyFill="1" applyBorder="1" applyAlignment="1">
      <alignment vertical="center" wrapText="1"/>
    </xf>
    <xf numFmtId="0" fontId="13" fillId="0" borderId="28" xfId="0" applyFont="1" applyBorder="1" applyAlignment="1">
      <alignment horizontal="center" vertical="center" wrapText="1"/>
    </xf>
    <xf numFmtId="0" fontId="13" fillId="0" borderId="117" xfId="0" applyFont="1" applyBorder="1" applyAlignment="1">
      <alignment horizont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wrapText="1"/>
    </xf>
    <xf numFmtId="170" fontId="12" fillId="0" borderId="42" xfId="0" applyNumberFormat="1" applyFont="1" applyFill="1" applyBorder="1" applyAlignment="1">
      <alignment horizontal="right" wrapText="1"/>
    </xf>
    <xf numFmtId="164" fontId="12" fillId="0" borderId="42" xfId="3" applyNumberFormat="1" applyFont="1" applyFill="1" applyBorder="1" applyAlignment="1">
      <alignment horizontal="right" vertical="center" wrapText="1"/>
    </xf>
    <xf numFmtId="0" fontId="12" fillId="0" borderId="36" xfId="0" applyFont="1" applyFill="1" applyBorder="1" applyAlignment="1">
      <alignment horizontal="center" wrapText="1"/>
    </xf>
    <xf numFmtId="170" fontId="12" fillId="0" borderId="42" xfId="0" applyNumberFormat="1" applyFont="1" applyFill="1" applyBorder="1" applyAlignment="1">
      <alignment wrapText="1"/>
    </xf>
    <xf numFmtId="170" fontId="12" fillId="0" borderId="42" xfId="3" applyNumberFormat="1" applyFont="1" applyFill="1" applyBorder="1" applyAlignment="1">
      <alignment wrapText="1"/>
    </xf>
    <xf numFmtId="0" fontId="12" fillId="0" borderId="124" xfId="0" applyFont="1" applyFill="1" applyBorder="1" applyAlignment="1">
      <alignment horizontal="center" wrapText="1"/>
    </xf>
    <xf numFmtId="164" fontId="12" fillId="0" borderId="42" xfId="3" applyNumberFormat="1" applyFont="1" applyFill="1" applyBorder="1" applyAlignment="1">
      <alignment wrapText="1"/>
    </xf>
    <xf numFmtId="0" fontId="12" fillId="0" borderId="124" xfId="0"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164" fontId="12" fillId="0" borderId="125" xfId="3" applyNumberFormat="1" applyFont="1" applyFill="1" applyBorder="1" applyAlignment="1">
      <alignment wrapText="1"/>
    </xf>
    <xf numFmtId="9" fontId="15" fillId="0" borderId="124" xfId="0" applyNumberFormat="1" applyFont="1" applyBorder="1" applyAlignment="1">
      <alignment horizontal="center" vertical="center"/>
    </xf>
    <xf numFmtId="4" fontId="15" fillId="0" borderId="124" xfId="0" applyNumberFormat="1" applyFont="1" applyBorder="1" applyAlignment="1">
      <alignment horizontal="center" vertical="center"/>
    </xf>
    <xf numFmtId="2" fontId="10" fillId="0" borderId="21" xfId="0" applyNumberFormat="1" applyFont="1" applyFill="1" applyBorder="1" applyAlignment="1">
      <alignment horizontal="right" vertical="center"/>
    </xf>
    <xf numFmtId="0" fontId="10" fillId="0"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21" xfId="0" applyNumberFormat="1" applyFont="1" applyFill="1" applyBorder="1" applyAlignment="1">
      <alignment horizontal="right" vertical="center"/>
    </xf>
    <xf numFmtId="39" fontId="10" fillId="0" borderId="22" xfId="1" applyNumberFormat="1" applyFont="1" applyFill="1" applyBorder="1" applyAlignment="1">
      <alignment horizontal="right" vertical="center"/>
    </xf>
    <xf numFmtId="2" fontId="10" fillId="0" borderId="131" xfId="0" applyNumberFormat="1" applyFont="1" applyFill="1" applyBorder="1" applyAlignment="1">
      <alignment horizontal="right" vertical="center"/>
    </xf>
    <xf numFmtId="4" fontId="12" fillId="0" borderId="133" xfId="0" applyNumberFormat="1" applyFont="1" applyBorder="1" applyAlignment="1">
      <alignment horizontal="right" vertical="center" wrapText="1"/>
    </xf>
    <xf numFmtId="4" fontId="12" fillId="0" borderId="132" xfId="0" applyNumberFormat="1" applyFont="1" applyBorder="1" applyAlignment="1">
      <alignment horizontal="right" vertical="center" wrapText="1"/>
    </xf>
    <xf numFmtId="4" fontId="12" fillId="0" borderId="131" xfId="0" applyNumberFormat="1" applyFont="1" applyBorder="1" applyAlignment="1">
      <alignment horizontal="right" vertical="center" wrapText="1"/>
    </xf>
    <xf numFmtId="4" fontId="12" fillId="0" borderId="134" xfId="0" applyNumberFormat="1" applyFont="1" applyBorder="1" applyAlignment="1">
      <alignment horizontal="right" vertical="center" wrapText="1"/>
    </xf>
    <xf numFmtId="4" fontId="12" fillId="0" borderId="23" xfId="0" applyNumberFormat="1" applyFont="1" applyBorder="1" applyAlignment="1">
      <alignment horizontal="right" vertical="center" wrapText="1"/>
    </xf>
    <xf numFmtId="4" fontId="12" fillId="0" borderId="136" xfId="0" applyNumberFormat="1" applyFont="1" applyBorder="1" applyAlignment="1">
      <alignment horizontal="right" vertical="center" wrapText="1"/>
    </xf>
    <xf numFmtId="4" fontId="12" fillId="0" borderId="47" xfId="0" applyNumberFormat="1" applyFont="1" applyBorder="1" applyAlignment="1">
      <alignment horizontal="right" vertical="center" wrapText="1"/>
    </xf>
    <xf numFmtId="0" fontId="12" fillId="0" borderId="23" xfId="0" applyNumberFormat="1" applyFont="1" applyFill="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Fill="1" applyBorder="1" applyAlignment="1">
      <alignment horizontal="center" vertical="center" wrapText="1"/>
    </xf>
    <xf numFmtId="3" fontId="12" fillId="0" borderId="50" xfId="0" applyNumberFormat="1" applyFont="1" applyFill="1" applyBorder="1" applyAlignment="1">
      <alignment horizontal="center" vertical="center" wrapText="1"/>
    </xf>
    <xf numFmtId="4" fontId="12" fillId="0" borderId="50" xfId="0" applyNumberFormat="1" applyFont="1" applyBorder="1" applyAlignment="1">
      <alignment vertical="center" wrapText="1"/>
    </xf>
    <xf numFmtId="0" fontId="12" fillId="0" borderId="50" xfId="0" applyNumberFormat="1" applyFont="1" applyFill="1" applyBorder="1" applyAlignment="1">
      <alignment horizontal="center" vertical="center" wrapText="1"/>
    </xf>
    <xf numFmtId="4" fontId="12" fillId="0" borderId="50" xfId="0" applyNumberFormat="1" applyFont="1" applyBorder="1" applyAlignment="1">
      <alignment horizontal="right" vertical="center" wrapText="1"/>
    </xf>
    <xf numFmtId="0" fontId="28" fillId="0" borderId="137" xfId="4" applyFont="1" applyBorder="1" applyAlignment="1">
      <alignment horizontal="left" wrapText="1"/>
    </xf>
    <xf numFmtId="0" fontId="5" fillId="34" borderId="137" xfId="104" applyFont="1" applyFill="1" applyBorder="1" applyAlignment="1">
      <alignment horizontal="left" vertical="center" wrapText="1"/>
    </xf>
    <xf numFmtId="0" fontId="28" fillId="0" borderId="137" xfId="101" applyFont="1" applyBorder="1" applyAlignment="1">
      <alignment horizontal="left" wrapText="1"/>
    </xf>
    <xf numFmtId="0" fontId="28"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6" fillId="2" borderId="137" xfId="0" applyFont="1" applyFill="1" applyBorder="1" applyAlignment="1">
      <alignment horizontal="center" vertical="center"/>
    </xf>
    <xf numFmtId="0" fontId="28"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8" fillId="0" borderId="137" xfId="0" applyFont="1" applyBorder="1" applyAlignment="1">
      <alignment horizontal="left" wrapText="1"/>
    </xf>
    <xf numFmtId="0" fontId="28"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6" fillId="0" borderId="0" xfId="0" applyFont="1" applyAlignment="1">
      <alignment horizontal="left" vertical="center"/>
    </xf>
    <xf numFmtId="0" fontId="50" fillId="0" borderId="0" xfId="0" applyFont="1" applyAlignment="1">
      <alignment vertical="center"/>
    </xf>
    <xf numFmtId="0" fontId="26" fillId="0" borderId="0" xfId="0" applyFont="1" applyBorder="1" applyAlignment="1">
      <alignment horizontal="left" vertical="center"/>
    </xf>
    <xf numFmtId="0" fontId="50" fillId="0" borderId="0" xfId="0" applyFont="1" applyBorder="1" applyAlignment="1">
      <alignment vertical="center"/>
    </xf>
    <xf numFmtId="0" fontId="26" fillId="0" borderId="0" xfId="0" applyFont="1" applyBorder="1" applyAlignment="1">
      <alignment horizontal="left"/>
    </xf>
    <xf numFmtId="0" fontId="54" fillId="0" borderId="130" xfId="0" applyFont="1" applyBorder="1" applyAlignment="1">
      <alignment horizontal="center"/>
    </xf>
    <xf numFmtId="0" fontId="54" fillId="0" borderId="168" xfId="0" applyFont="1" applyBorder="1" applyAlignment="1">
      <alignment horizontal="center"/>
    </xf>
    <xf numFmtId="0" fontId="53" fillId="0" borderId="169" xfId="0" applyFont="1" applyBorder="1" applyAlignment="1">
      <alignment horizontal="center" vertical="center"/>
    </xf>
    <xf numFmtId="0" fontId="53" fillId="0" borderId="159" xfId="0" applyFont="1" applyBorder="1" applyAlignment="1">
      <alignment horizontal="center" vertical="center"/>
    </xf>
    <xf numFmtId="0" fontId="55" fillId="0" borderId="171" xfId="0" applyFont="1" applyBorder="1" applyAlignment="1">
      <alignment horizontal="center"/>
    </xf>
    <xf numFmtId="10" fontId="55" fillId="0" borderId="172" xfId="0" applyNumberFormat="1" applyFont="1" applyBorder="1" applyAlignment="1">
      <alignment horizontal="center"/>
    </xf>
    <xf numFmtId="10" fontId="56" fillId="35" borderId="120" xfId="0" applyNumberFormat="1" applyFont="1" applyFill="1" applyBorder="1" applyAlignment="1">
      <alignment horizontal="center" vertical="center"/>
    </xf>
    <xf numFmtId="10" fontId="56" fillId="35" borderId="128" xfId="0" applyNumberFormat="1" applyFont="1" applyFill="1" applyBorder="1" applyAlignment="1">
      <alignment horizontal="center" vertical="center"/>
    </xf>
    <xf numFmtId="0" fontId="55" fillId="0" borderId="1" xfId="0" applyFont="1" applyBorder="1" applyAlignment="1">
      <alignment horizontal="center"/>
    </xf>
    <xf numFmtId="10" fontId="55" fillId="0" borderId="2" xfId="0" applyNumberFormat="1" applyFont="1" applyBorder="1" applyAlignment="1">
      <alignment horizontal="center"/>
    </xf>
    <xf numFmtId="10" fontId="56" fillId="35" borderId="173" xfId="0" applyNumberFormat="1" applyFont="1" applyFill="1" applyBorder="1" applyAlignment="1">
      <alignment horizontal="center" vertical="center"/>
    </xf>
    <xf numFmtId="10" fontId="56" fillId="35" borderId="158" xfId="0" applyNumberFormat="1" applyFont="1" applyFill="1" applyBorder="1" applyAlignment="1">
      <alignment horizontal="center" vertical="center"/>
    </xf>
    <xf numFmtId="0" fontId="55" fillId="0" borderId="175" xfId="0" applyFont="1" applyBorder="1" applyAlignment="1">
      <alignment horizontal="center"/>
    </xf>
    <xf numFmtId="10" fontId="55" fillId="0" borderId="176" xfId="0" applyNumberFormat="1" applyFont="1" applyBorder="1" applyAlignment="1">
      <alignment horizontal="center"/>
    </xf>
    <xf numFmtId="10" fontId="56" fillId="35" borderId="177" xfId="0" applyNumberFormat="1" applyFont="1" applyFill="1" applyBorder="1" applyAlignment="1">
      <alignment horizontal="center" vertical="center"/>
    </xf>
    <xf numFmtId="10" fontId="56" fillId="35" borderId="178" xfId="0" applyNumberFormat="1" applyFont="1" applyFill="1" applyBorder="1" applyAlignment="1">
      <alignment horizontal="center" vertical="center"/>
    </xf>
    <xf numFmtId="10" fontId="54" fillId="0" borderId="168" xfId="0" applyNumberFormat="1" applyFont="1" applyBorder="1" applyAlignment="1">
      <alignment horizontal="center"/>
    </xf>
    <xf numFmtId="10" fontId="54" fillId="0" borderId="172" xfId="0" applyNumberFormat="1" applyFont="1" applyBorder="1" applyAlignment="1">
      <alignment horizontal="center"/>
    </xf>
    <xf numFmtId="0" fontId="55" fillId="0" borderId="181" xfId="0" applyFont="1" applyBorder="1" applyAlignment="1">
      <alignment horizontal="center"/>
    </xf>
    <xf numFmtId="10" fontId="54" fillId="0" borderId="181" xfId="0" applyNumberFormat="1" applyFont="1" applyBorder="1" applyAlignment="1">
      <alignment horizontal="center"/>
    </xf>
    <xf numFmtId="10" fontId="56" fillId="35" borderId="169" xfId="0" applyNumberFormat="1" applyFont="1" applyFill="1" applyBorder="1" applyAlignment="1">
      <alignment horizontal="center" vertical="center"/>
    </xf>
    <xf numFmtId="10" fontId="56" fillId="35" borderId="159" xfId="0" applyNumberFormat="1" applyFont="1" applyFill="1" applyBorder="1" applyAlignment="1">
      <alignment horizontal="center" vertical="center"/>
    </xf>
    <xf numFmtId="0" fontId="55" fillId="0" borderId="171" xfId="0" applyFont="1" applyBorder="1" applyAlignment="1"/>
    <xf numFmtId="0" fontId="55" fillId="0" borderId="1" xfId="0" applyFont="1" applyBorder="1" applyAlignment="1"/>
    <xf numFmtId="0" fontId="55" fillId="0" borderId="175" xfId="0" applyFont="1" applyBorder="1" applyAlignment="1"/>
    <xf numFmtId="10" fontId="55" fillId="0" borderId="181" xfId="0" applyNumberFormat="1" applyFont="1" applyBorder="1" applyAlignment="1">
      <alignment horizontal="center"/>
    </xf>
    <xf numFmtId="10" fontId="54" fillId="0" borderId="186" xfId="0" applyNumberFormat="1" applyFont="1" applyBorder="1" applyAlignment="1">
      <alignment horizontal="center"/>
    </xf>
    <xf numFmtId="10" fontId="54" fillId="0" borderId="168" xfId="0" applyNumberFormat="1" applyFont="1" applyBorder="1" applyAlignment="1">
      <alignment horizontal="center" vertical="center"/>
    </xf>
    <xf numFmtId="10" fontId="56" fillId="35" borderId="187" xfId="0" applyNumberFormat="1" applyFont="1" applyFill="1" applyBorder="1" applyAlignment="1">
      <alignment horizontal="center" vertical="center"/>
    </xf>
    <xf numFmtId="10" fontId="56" fillId="35" borderId="188" xfId="0" applyNumberFormat="1" applyFont="1" applyFill="1" applyBorder="1" applyAlignment="1">
      <alignment horizontal="center" vertical="center"/>
    </xf>
    <xf numFmtId="0" fontId="60" fillId="0" borderId="0" xfId="0" applyFont="1" applyBorder="1" applyAlignment="1">
      <alignment horizontal="left"/>
    </xf>
    <xf numFmtId="10" fontId="60" fillId="0" borderId="0" xfId="0" applyNumberFormat="1" applyFont="1" applyBorder="1" applyAlignment="1">
      <alignment horizontal="center" vertical="center"/>
    </xf>
    <xf numFmtId="0" fontId="13" fillId="0" borderId="110" xfId="0" applyFont="1" applyBorder="1" applyAlignment="1">
      <alignment horizontal="center" vertical="center" wrapText="1"/>
    </xf>
    <xf numFmtId="14" fontId="63"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10" fillId="0" borderId="33" xfId="0" applyNumberFormat="1" applyFont="1" applyFill="1" applyBorder="1" applyAlignment="1">
      <alignment horizontal="right" vertical="center"/>
    </xf>
    <xf numFmtId="4" fontId="64" fillId="0" borderId="0" xfId="0" applyNumberFormat="1" applyFont="1" applyAlignment="1">
      <alignment vertical="center"/>
    </xf>
    <xf numFmtId="0" fontId="28" fillId="0" borderId="137" xfId="0" applyFont="1" applyFill="1" applyBorder="1" applyAlignment="1">
      <alignment horizontal="left" vertical="center" wrapText="1"/>
    </xf>
    <xf numFmtId="2" fontId="28" fillId="0" borderId="0" xfId="0" applyNumberFormat="1" applyFont="1" applyFill="1"/>
    <xf numFmtId="0" fontId="26" fillId="2" borderId="195" xfId="0" applyFont="1" applyFill="1" applyBorder="1" applyAlignment="1">
      <alignment horizontal="center" vertical="center"/>
    </xf>
    <xf numFmtId="0" fontId="10" fillId="0" borderId="136" xfId="0" applyFont="1" applyBorder="1" applyAlignment="1">
      <alignment vertical="center" wrapText="1"/>
    </xf>
    <xf numFmtId="0" fontId="12" fillId="0" borderId="136" xfId="0" applyFont="1" applyBorder="1" applyAlignment="1">
      <alignment horizontal="center" vertical="center" wrapText="1"/>
    </xf>
    <xf numFmtId="1" fontId="10" fillId="0" borderId="136" xfId="0" applyNumberFormat="1" applyFont="1" applyBorder="1" applyAlignment="1">
      <alignment horizontal="center" vertical="center"/>
    </xf>
    <xf numFmtId="4" fontId="12" fillId="0" borderId="136" xfId="0" applyNumberFormat="1" applyFont="1" applyBorder="1" applyAlignment="1">
      <alignment vertical="center" wrapText="1"/>
    </xf>
    <xf numFmtId="0" fontId="12" fillId="0" borderId="136" xfId="0" applyNumberFormat="1" applyFont="1" applyFill="1" applyBorder="1" applyAlignment="1">
      <alignment horizontal="center" vertical="center" wrapText="1"/>
    </xf>
    <xf numFmtId="0" fontId="10" fillId="0" borderId="136" xfId="0" applyFont="1" applyFill="1" applyBorder="1" applyAlignment="1">
      <alignment horizontal="center" vertical="center"/>
    </xf>
    <xf numFmtId="166" fontId="12" fillId="0" borderId="197" xfId="0" applyNumberFormat="1" applyFont="1" applyBorder="1" applyAlignment="1">
      <alignment horizontal="center" vertical="center" wrapText="1"/>
    </xf>
    <xf numFmtId="0" fontId="13" fillId="2" borderId="196" xfId="0" applyFont="1" applyFill="1" applyBorder="1" applyAlignment="1">
      <alignment horizontal="center" vertical="center" wrapText="1"/>
    </xf>
    <xf numFmtId="0" fontId="13" fillId="2" borderId="137" xfId="0" applyFont="1" applyFill="1" applyBorder="1" applyAlignment="1">
      <alignment vertical="center" wrapText="1"/>
    </xf>
    <xf numFmtId="4" fontId="13" fillId="2" borderId="137" xfId="0" applyNumberFormat="1" applyFont="1" applyFill="1" applyBorder="1" applyAlignment="1">
      <alignment vertical="center" wrapText="1"/>
    </xf>
    <xf numFmtId="167" fontId="13" fillId="2" borderId="194" xfId="0" applyNumberFormat="1" applyFont="1" applyFill="1" applyBorder="1" applyAlignment="1">
      <alignment horizontal="center" vertical="center" wrapText="1"/>
    </xf>
    <xf numFmtId="164" fontId="12" fillId="0" borderId="136" xfId="3" applyNumberFormat="1" applyFont="1" applyFill="1" applyBorder="1" applyAlignment="1">
      <alignment wrapText="1"/>
    </xf>
    <xf numFmtId="164" fontId="12" fillId="0" borderId="135" xfId="3" applyNumberFormat="1" applyFont="1" applyFill="1" applyBorder="1" applyAlignment="1">
      <alignment wrapText="1"/>
    </xf>
    <xf numFmtId="170" fontId="12" fillId="0" borderId="135" xfId="0" applyNumberFormat="1"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9" fillId="0" borderId="9" xfId="0" applyFont="1" applyBorder="1" applyAlignment="1">
      <alignment horizontal="center" vertical="center" wrapText="1"/>
    </xf>
    <xf numFmtId="0" fontId="13"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8" fillId="0" borderId="137" xfId="101" applyFont="1" applyBorder="1" applyAlignment="1">
      <alignment horizontal="center" vertical="center" wrapText="1"/>
    </xf>
    <xf numFmtId="0" fontId="28" fillId="0" borderId="137" xfId="101" applyFont="1" applyBorder="1" applyAlignment="1">
      <alignment horizontal="right" vertical="center" wrapText="1"/>
    </xf>
    <xf numFmtId="0" fontId="26" fillId="2" borderId="137" xfId="0" applyFont="1" applyFill="1" applyBorder="1" applyAlignment="1">
      <alignment horizontal="center" vertical="center" wrapText="1"/>
    </xf>
    <xf numFmtId="2" fontId="28"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8" fillId="0" borderId="137" xfId="4" applyFont="1" applyBorder="1" applyAlignment="1">
      <alignment horizontal="center" vertical="center" wrapText="1"/>
    </xf>
    <xf numFmtId="174" fontId="28" fillId="0" borderId="137" xfId="4" applyNumberFormat="1" applyFont="1" applyFill="1" applyBorder="1" applyAlignment="1">
      <alignment horizontal="right" vertical="center" wrapText="1"/>
    </xf>
    <xf numFmtId="0" fontId="28" fillId="0" borderId="137" xfId="4" applyFont="1" applyBorder="1" applyAlignment="1">
      <alignment horizontal="right" vertical="center" wrapText="1"/>
    </xf>
    <xf numFmtId="2" fontId="28"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8" fillId="0" borderId="137" xfId="0" applyFont="1" applyBorder="1" applyAlignment="1">
      <alignment horizontal="center" vertical="center" wrapText="1"/>
    </xf>
    <xf numFmtId="0" fontId="28" fillId="0" borderId="137" xfId="0" applyFont="1" applyBorder="1" applyAlignment="1">
      <alignment horizontal="right" vertical="center" wrapText="1"/>
    </xf>
    <xf numFmtId="2" fontId="28" fillId="0" borderId="137" xfId="0" applyNumberFormat="1" applyFont="1" applyBorder="1" applyAlignment="1">
      <alignment horizontal="right" vertical="center" wrapText="1"/>
    </xf>
    <xf numFmtId="0" fontId="28"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8" fillId="0" borderId="137" xfId="0" applyNumberFormat="1" applyFont="1" applyFill="1" applyBorder="1" applyAlignment="1">
      <alignment horizontal="right" vertical="center" wrapText="1"/>
    </xf>
    <xf numFmtId="180" fontId="28" fillId="0" borderId="137" xfId="0" applyNumberFormat="1" applyFont="1" applyFill="1" applyBorder="1" applyAlignment="1">
      <alignment horizontal="right" vertical="center" wrapText="1"/>
    </xf>
    <xf numFmtId="0" fontId="28" fillId="0" borderId="137" xfId="0" applyFont="1" applyFill="1" applyBorder="1" applyAlignment="1">
      <alignment horizontal="right" vertical="center" wrapText="1"/>
    </xf>
    <xf numFmtId="166" fontId="28"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8" fillId="0" borderId="137" xfId="0" applyNumberFormat="1" applyFont="1" applyBorder="1" applyAlignment="1">
      <alignment horizontal="right" vertical="center" wrapText="1"/>
    </xf>
    <xf numFmtId="0" fontId="26"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8" fillId="0" borderId="137" xfId="4" applyNumberFormat="1" applyFont="1" applyBorder="1" applyAlignment="1">
      <alignment horizontal="right" vertical="center" wrapText="1"/>
    </xf>
    <xf numFmtId="0" fontId="5" fillId="34" borderId="196" xfId="104" applyFont="1" applyFill="1" applyBorder="1" applyAlignment="1">
      <alignment horizontal="center" vertical="center" wrapText="1"/>
    </xf>
    <xf numFmtId="0" fontId="28" fillId="0" borderId="195" xfId="101" applyNumberFormat="1" applyFont="1" applyBorder="1" applyAlignment="1">
      <alignment horizontal="right" vertical="center" wrapText="1"/>
    </xf>
    <xf numFmtId="0" fontId="28" fillId="0" borderId="196" xfId="101" applyFont="1" applyBorder="1" applyAlignment="1">
      <alignment horizontal="center" vertical="center" wrapText="1"/>
    </xf>
    <xf numFmtId="2" fontId="28" fillId="0" borderId="195" xfId="101" applyNumberFormat="1" applyFont="1" applyBorder="1" applyAlignment="1">
      <alignment horizontal="right" vertical="center" wrapText="1"/>
    </xf>
    <xf numFmtId="2" fontId="62" fillId="36" borderId="195" xfId="0" applyNumberFormat="1" applyFont="1" applyFill="1" applyBorder="1" applyAlignment="1">
      <alignment vertical="center" wrapText="1"/>
    </xf>
    <xf numFmtId="0" fontId="28" fillId="0" borderId="196" xfId="4" applyFont="1" applyBorder="1" applyAlignment="1">
      <alignment horizontal="center" vertical="center" wrapText="1"/>
    </xf>
    <xf numFmtId="2" fontId="28" fillId="0" borderId="195" xfId="4" applyNumberFormat="1" applyFont="1" applyBorder="1" applyAlignment="1">
      <alignment horizontal="right" vertical="center" wrapText="1"/>
    </xf>
    <xf numFmtId="0" fontId="28"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8" fillId="0" borderId="196" xfId="0" applyFont="1" applyBorder="1" applyAlignment="1">
      <alignment horizontal="center" vertical="center" wrapText="1"/>
    </xf>
    <xf numFmtId="2" fontId="28" fillId="0" borderId="195" xfId="0" applyNumberFormat="1" applyFont="1" applyBorder="1" applyAlignment="1">
      <alignment horizontal="right" vertical="center" wrapText="1"/>
    </xf>
    <xf numFmtId="0" fontId="28" fillId="0" borderId="196" xfId="0" applyFont="1" applyFill="1" applyBorder="1" applyAlignment="1">
      <alignment horizontal="center" vertical="center" wrapText="1"/>
    </xf>
    <xf numFmtId="2" fontId="28"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8" fillId="0" borderId="195" xfId="0" applyNumberFormat="1" applyFont="1" applyBorder="1" applyAlignment="1">
      <alignment horizontal="right" vertical="center" wrapText="1"/>
    </xf>
    <xf numFmtId="4" fontId="28" fillId="0" borderId="195" xfId="0" applyNumberFormat="1" applyFont="1" applyBorder="1" applyAlignment="1">
      <alignment horizontal="right" vertical="center" wrapText="1"/>
    </xf>
    <xf numFmtId="4" fontId="62" fillId="36" borderId="195" xfId="0" applyNumberFormat="1" applyFont="1" applyFill="1" applyBorder="1" applyAlignment="1">
      <alignment vertical="center" wrapText="1"/>
    </xf>
    <xf numFmtId="2" fontId="62" fillId="36" borderId="211" xfId="0" applyNumberFormat="1" applyFont="1" applyFill="1" applyBorder="1" applyAlignment="1">
      <alignment vertical="center" wrapText="1"/>
    </xf>
    <xf numFmtId="0" fontId="26" fillId="36" borderId="137" xfId="0" applyFont="1" applyFill="1" applyBorder="1" applyAlignment="1">
      <alignment horizontal="center" vertical="center" wrapText="1"/>
    </xf>
    <xf numFmtId="0" fontId="26" fillId="36" borderId="137" xfId="0" applyFont="1" applyFill="1" applyBorder="1" applyAlignment="1">
      <alignment horizontal="center" wrapText="1"/>
    </xf>
    <xf numFmtId="0" fontId="26" fillId="36" borderId="210" xfId="0" applyFont="1" applyFill="1" applyBorder="1" applyAlignment="1">
      <alignment horizontal="center" vertical="center" wrapText="1"/>
    </xf>
    <xf numFmtId="0" fontId="28"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8" fillId="0" borderId="43" xfId="101" applyFont="1" applyBorder="1" applyAlignment="1">
      <alignment horizontal="center" vertical="center" wrapText="1"/>
    </xf>
    <xf numFmtId="0" fontId="28" fillId="0" borderId="43" xfId="101" applyFont="1" applyBorder="1" applyAlignment="1">
      <alignment horizontal="right" vertical="center" wrapText="1"/>
    </xf>
    <xf numFmtId="2" fontId="28" fillId="0" borderId="207" xfId="101" applyNumberFormat="1" applyFont="1" applyBorder="1" applyAlignment="1">
      <alignment horizontal="right" vertical="center" wrapText="1"/>
    </xf>
    <xf numFmtId="0" fontId="28" fillId="0" borderId="209" xfId="101" applyFont="1" applyBorder="1" applyAlignment="1">
      <alignment horizontal="center" vertical="center" wrapText="1"/>
    </xf>
    <xf numFmtId="0" fontId="28"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8" fillId="0" borderId="210" xfId="101" applyFont="1" applyBorder="1" applyAlignment="1">
      <alignment horizontal="center" vertical="center" wrapText="1"/>
    </xf>
    <xf numFmtId="0" fontId="28" fillId="0" borderId="210" xfId="101" applyFont="1" applyBorder="1" applyAlignment="1">
      <alignment horizontal="right" vertical="center" wrapText="1"/>
    </xf>
    <xf numFmtId="2" fontId="28"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8" fillId="0" borderId="208" xfId="101" applyFont="1" applyBorder="1" applyAlignment="1">
      <alignment horizontal="center" vertical="center" wrapText="1"/>
    </xf>
    <xf numFmtId="0" fontId="28" fillId="0" borderId="123" xfId="101" applyFont="1" applyBorder="1" applyAlignment="1">
      <alignment horizontal="left" vertical="center" wrapText="1"/>
    </xf>
    <xf numFmtId="0" fontId="28" fillId="0" borderId="123" xfId="101" applyFont="1" applyBorder="1" applyAlignment="1">
      <alignment horizontal="center" vertical="center" wrapText="1"/>
    </xf>
    <xf numFmtId="0" fontId="28" fillId="0" borderId="123" xfId="101" applyFont="1" applyBorder="1" applyAlignment="1">
      <alignment horizontal="right" vertical="center" wrapText="1"/>
    </xf>
    <xf numFmtId="2" fontId="28" fillId="0" borderId="213" xfId="101" applyNumberFormat="1" applyFont="1" applyBorder="1" applyAlignment="1">
      <alignment horizontal="right" vertical="center" wrapText="1"/>
    </xf>
    <xf numFmtId="0" fontId="28" fillId="0" borderId="43" xfId="101" applyFont="1" applyBorder="1" applyAlignment="1">
      <alignment horizontal="left" vertical="center" wrapText="1"/>
    </xf>
    <xf numFmtId="0" fontId="28" fillId="0" borderId="123" xfId="101" applyFont="1" applyBorder="1" applyAlignment="1">
      <alignment horizontal="left" wrapText="1"/>
    </xf>
    <xf numFmtId="2" fontId="28" fillId="0" borderId="210" xfId="101" applyNumberFormat="1" applyFont="1" applyBorder="1" applyAlignment="1">
      <alignment horizontal="right" vertical="center" wrapText="1"/>
    </xf>
    <xf numFmtId="0" fontId="28" fillId="0" borderId="212" xfId="4" applyFont="1" applyBorder="1" applyAlignment="1">
      <alignment horizontal="center" vertical="center" wrapText="1"/>
    </xf>
    <xf numFmtId="0" fontId="28" fillId="0" borderId="43" xfId="4" applyFont="1" applyBorder="1" applyAlignment="1">
      <alignment horizontal="left" vertical="center" wrapText="1"/>
    </xf>
    <xf numFmtId="0" fontId="28" fillId="0" borderId="43" xfId="4" applyFont="1" applyBorder="1" applyAlignment="1">
      <alignment horizontal="center" vertical="center" wrapText="1"/>
    </xf>
    <xf numFmtId="0" fontId="28" fillId="0" borderId="43" xfId="4" applyFont="1" applyBorder="1" applyAlignment="1">
      <alignment horizontal="right" vertical="center" wrapText="1"/>
    </xf>
    <xf numFmtId="2" fontId="28" fillId="0" borderId="43" xfId="4" applyNumberFormat="1" applyFont="1" applyBorder="1" applyAlignment="1">
      <alignment horizontal="right" vertical="center" wrapText="1"/>
    </xf>
    <xf numFmtId="2" fontId="28" fillId="0" borderId="207" xfId="4" applyNumberFormat="1" applyFont="1" applyBorder="1" applyAlignment="1">
      <alignment horizontal="right" vertical="center" wrapText="1"/>
    </xf>
    <xf numFmtId="0" fontId="28" fillId="0" borderId="209" xfId="4" applyFont="1" applyBorder="1" applyAlignment="1">
      <alignment horizontal="center" vertical="center" wrapText="1"/>
    </xf>
    <xf numFmtId="0" fontId="28" fillId="0" borderId="210" xfId="4" applyFont="1" applyBorder="1" applyAlignment="1">
      <alignment horizontal="left" vertical="center" wrapText="1"/>
    </xf>
    <xf numFmtId="0" fontId="28" fillId="0" borderId="210" xfId="4" applyFont="1" applyBorder="1" applyAlignment="1">
      <alignment horizontal="center" vertical="center" wrapText="1"/>
    </xf>
    <xf numFmtId="0" fontId="28" fillId="0" borderId="210" xfId="4" applyFont="1" applyBorder="1" applyAlignment="1">
      <alignment horizontal="right" vertical="center" wrapText="1"/>
    </xf>
    <xf numFmtId="0" fontId="28" fillId="0" borderId="211" xfId="4" applyNumberFormat="1" applyFont="1" applyBorder="1" applyAlignment="1">
      <alignment horizontal="right" vertical="center" wrapText="1"/>
    </xf>
    <xf numFmtId="0" fontId="28" fillId="0" borderId="212" xfId="0" applyFont="1" applyBorder="1" applyAlignment="1">
      <alignment horizontal="center" vertical="center" wrapText="1"/>
    </xf>
    <xf numFmtId="0" fontId="28" fillId="0" borderId="43" xfId="0" applyFont="1" applyBorder="1" applyAlignment="1">
      <alignment horizontal="left" wrapText="1"/>
    </xf>
    <xf numFmtId="0" fontId="28" fillId="0" borderId="43" xfId="0" applyFont="1" applyBorder="1" applyAlignment="1">
      <alignment horizontal="center" vertical="center" wrapText="1"/>
    </xf>
    <xf numFmtId="0" fontId="28" fillId="0" borderId="43" xfId="0" applyFont="1" applyBorder="1" applyAlignment="1">
      <alignment horizontal="right" vertical="center" wrapText="1"/>
    </xf>
    <xf numFmtId="2" fontId="28" fillId="0" borderId="207" xfId="0" applyNumberFormat="1" applyFont="1" applyBorder="1" applyAlignment="1">
      <alignment horizontal="right" vertical="center" wrapText="1"/>
    </xf>
    <xf numFmtId="0" fontId="28" fillId="0" borderId="209" xfId="0" applyFont="1" applyBorder="1" applyAlignment="1">
      <alignment horizontal="center" vertical="center" wrapText="1"/>
    </xf>
    <xf numFmtId="0" fontId="28" fillId="0" borderId="210" xfId="0" applyFont="1" applyBorder="1" applyAlignment="1">
      <alignment horizontal="left" wrapText="1"/>
    </xf>
    <xf numFmtId="0" fontId="28" fillId="0" borderId="210" xfId="0" applyFont="1" applyBorder="1" applyAlignment="1">
      <alignment horizontal="center" vertical="center" wrapText="1"/>
    </xf>
    <xf numFmtId="0" fontId="28" fillId="0" borderId="210" xfId="0" applyFont="1" applyBorder="1" applyAlignment="1">
      <alignment horizontal="right" vertical="center" wrapText="1"/>
    </xf>
    <xf numFmtId="2" fontId="28" fillId="0" borderId="211" xfId="0" applyNumberFormat="1" applyFont="1" applyBorder="1" applyAlignment="1">
      <alignment horizontal="right" vertical="center" wrapText="1"/>
    </xf>
    <xf numFmtId="4" fontId="62" fillId="36" borderId="211" xfId="0" applyNumberFormat="1" applyFont="1" applyFill="1" applyBorder="1" applyAlignment="1">
      <alignment vertical="center" wrapText="1"/>
    </xf>
    <xf numFmtId="166" fontId="28" fillId="0" borderId="210" xfId="4" applyNumberFormat="1" applyFont="1" applyBorder="1" applyAlignment="1">
      <alignment horizontal="right" vertical="center" wrapText="1"/>
    </xf>
    <xf numFmtId="2" fontId="28" fillId="0" borderId="210" xfId="4" applyNumberFormat="1" applyFont="1" applyBorder="1" applyAlignment="1">
      <alignment horizontal="right" vertical="center" wrapText="1"/>
    </xf>
    <xf numFmtId="2" fontId="28"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8" fillId="0" borderId="43" xfId="0" applyFont="1" applyFill="1" applyBorder="1" applyAlignment="1">
      <alignment horizontal="center" vertical="center"/>
    </xf>
    <xf numFmtId="0" fontId="0" fillId="0" borderId="137" xfId="0" applyFont="1" applyBorder="1" applyAlignment="1">
      <alignment horizontal="center" vertical="center" wrapText="1"/>
    </xf>
    <xf numFmtId="170" fontId="0" fillId="0" borderId="160" xfId="0" applyNumberFormat="1" applyBorder="1" applyAlignment="1">
      <alignment horizontal="center" vertical="center"/>
    </xf>
    <xf numFmtId="0" fontId="0" fillId="0" borderId="0" xfId="0" applyAlignment="1">
      <alignment horizontal="center"/>
    </xf>
    <xf numFmtId="0" fontId="25" fillId="0" borderId="129" xfId="0" applyFont="1" applyBorder="1" applyAlignment="1">
      <alignment horizontal="center" vertical="center"/>
    </xf>
    <xf numFmtId="0" fontId="25" fillId="0" borderId="126" xfId="0" applyFont="1" applyBorder="1" applyAlignment="1">
      <alignment horizontal="center" vertical="center"/>
    </xf>
    <xf numFmtId="0" fontId="25" fillId="0" borderId="130" xfId="0" applyFont="1" applyBorder="1" applyAlignment="1">
      <alignment horizontal="center" vertical="center"/>
    </xf>
    <xf numFmtId="0" fontId="13" fillId="0" borderId="109" xfId="0" applyFont="1" applyBorder="1" applyAlignment="1">
      <alignment horizontal="center" vertical="center" textRotation="90" wrapText="1"/>
    </xf>
    <xf numFmtId="0" fontId="13" fillId="0" borderId="113" xfId="0" applyFont="1" applyBorder="1" applyAlignment="1">
      <alignment horizontal="center" vertical="center" textRotation="90" wrapText="1"/>
    </xf>
    <xf numFmtId="0" fontId="13" fillId="0" borderId="116" xfId="0" applyFont="1" applyBorder="1" applyAlignment="1">
      <alignment horizontal="center" vertical="center" textRotation="90" wrapText="1"/>
    </xf>
    <xf numFmtId="0" fontId="13" fillId="0" borderId="11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117" xfId="0" applyFont="1" applyBorder="1" applyAlignment="1">
      <alignment horizontal="center" vertical="center" textRotation="90" wrapText="1"/>
    </xf>
    <xf numFmtId="0" fontId="13" fillId="0" borderId="11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9" xfId="0" applyFont="1" applyBorder="1" applyAlignment="1">
      <alignment horizontal="center" vertical="center" wrapText="1"/>
    </xf>
    <xf numFmtId="0" fontId="65" fillId="0" borderId="0" xfId="0" applyFont="1" applyAlignment="1">
      <alignment horizontal="center"/>
    </xf>
    <xf numFmtId="0" fontId="12" fillId="0" borderId="0" xfId="0" applyFont="1" applyAlignment="1">
      <alignment horizontal="center"/>
    </xf>
    <xf numFmtId="2" fontId="12" fillId="0" borderId="112" xfId="0" applyNumberFormat="1" applyFont="1" applyFill="1" applyBorder="1" applyAlignment="1">
      <alignment horizontal="center" vertical="center" wrapText="1"/>
    </xf>
    <xf numFmtId="2" fontId="12" fillId="0" borderId="128" xfId="0" applyNumberFormat="1"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12" fillId="0" borderId="12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170" fontId="12" fillId="0" borderId="114" xfId="0" applyNumberFormat="1" applyFont="1" applyFill="1" applyBorder="1" applyAlignment="1">
      <alignment horizontal="right" vertical="center" wrapText="1"/>
    </xf>
    <xf numFmtId="0" fontId="12" fillId="0" borderId="44" xfId="0" applyFont="1" applyFill="1" applyBorder="1" applyAlignment="1">
      <alignment horizontal="right" vertical="center" wrapText="1"/>
    </xf>
    <xf numFmtId="2" fontId="12" fillId="0" borderId="127" xfId="0" applyNumberFormat="1"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2" fillId="0" borderId="123" xfId="0" applyFont="1" applyFill="1" applyBorder="1" applyAlignment="1">
      <alignment horizontal="center" vertical="center" wrapText="1"/>
    </xf>
    <xf numFmtId="2" fontId="12" fillId="0" borderId="115" xfId="0" applyNumberFormat="1" applyFont="1" applyFill="1" applyBorder="1" applyAlignment="1">
      <alignment horizontal="center" vertical="center" wrapText="1"/>
    </xf>
    <xf numFmtId="0" fontId="12" fillId="0" borderId="198" xfId="0" applyFont="1" applyFill="1" applyBorder="1" applyAlignment="1">
      <alignment horizontal="center" vertical="center" wrapText="1"/>
    </xf>
    <xf numFmtId="0" fontId="12" fillId="0" borderId="20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35" xfId="0" applyFont="1" applyFill="1" applyBorder="1" applyAlignment="1">
      <alignment horizontal="center" vertical="center" wrapText="1"/>
    </xf>
    <xf numFmtId="170" fontId="12" fillId="0" borderId="199" xfId="0" applyNumberFormat="1" applyFont="1" applyFill="1" applyBorder="1" applyAlignment="1">
      <alignment horizontal="right" vertical="center" wrapText="1"/>
    </xf>
    <xf numFmtId="0" fontId="12" fillId="0" borderId="205" xfId="0" applyFont="1" applyFill="1" applyBorder="1" applyAlignment="1">
      <alignment horizontal="right" vertical="center" wrapText="1"/>
    </xf>
    <xf numFmtId="2" fontId="12" fillId="0" borderId="200" xfId="0" applyNumberFormat="1" applyFont="1" applyFill="1" applyBorder="1" applyAlignment="1">
      <alignment horizontal="center" vertical="center" wrapText="1"/>
    </xf>
    <xf numFmtId="2" fontId="12" fillId="0" borderId="206" xfId="0" applyNumberFormat="1" applyFont="1" applyFill="1" applyBorder="1" applyAlignment="1">
      <alignment horizontal="center" vertical="center" wrapText="1"/>
    </xf>
    <xf numFmtId="0" fontId="12" fillId="0" borderId="114" xfId="0" applyFont="1" applyFill="1" applyBorder="1" applyAlignment="1">
      <alignment horizontal="right" vertical="center" wrapText="1"/>
    </xf>
    <xf numFmtId="2" fontId="12" fillId="0" borderId="203" xfId="0" applyNumberFormat="1" applyFont="1" applyFill="1" applyBorder="1" applyAlignment="1">
      <alignment horizontal="center" vertical="center" wrapText="1"/>
    </xf>
    <xf numFmtId="0" fontId="12" fillId="0" borderId="201" xfId="0" applyFont="1" applyFill="1" applyBorder="1" applyAlignment="1">
      <alignment horizontal="center" vertical="center" wrapText="1"/>
    </xf>
    <xf numFmtId="0" fontId="13" fillId="0" borderId="125"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202" xfId="0" applyFont="1" applyFill="1" applyBorder="1" applyAlignment="1">
      <alignment horizontal="righ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8" fontId="6"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3" fillId="2" borderId="28"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0" xfId="0" applyFont="1" applyBorder="1" applyAlignment="1">
      <alignment horizont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3" fontId="14" fillId="0" borderId="52" xfId="0" applyNumberFormat="1" applyFont="1" applyBorder="1" applyAlignment="1">
      <alignment horizontal="center"/>
    </xf>
    <xf numFmtId="3" fontId="14" fillId="0" borderId="0" xfId="0" applyNumberFormat="1" applyFont="1" applyBorder="1" applyAlignment="1">
      <alignment horizontal="center"/>
    </xf>
    <xf numFmtId="3" fontId="14" fillId="0" borderId="53" xfId="0" applyNumberFormat="1" applyFont="1" applyBorder="1" applyAlignment="1">
      <alignment horizontal="center"/>
    </xf>
    <xf numFmtId="0" fontId="12" fillId="2" borderId="13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66"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26" fillId="2" borderId="196" xfId="0" applyFont="1" applyFill="1" applyBorder="1" applyAlignment="1">
      <alignment horizontal="center" vertical="center" wrapText="1"/>
    </xf>
    <xf numFmtId="0" fontId="26" fillId="2" borderId="137" xfId="0" applyFont="1" applyFill="1" applyBorder="1" applyAlignment="1">
      <alignment horizontal="center" vertical="center" wrapText="1"/>
    </xf>
    <xf numFmtId="0" fontId="26" fillId="0" borderId="196"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95" xfId="0" applyFont="1" applyBorder="1" applyAlignment="1">
      <alignment horizontal="left" vertical="center" wrapText="1"/>
    </xf>
    <xf numFmtId="0" fontId="26" fillId="2" borderId="196" xfId="0" applyFont="1" applyFill="1" applyBorder="1" applyAlignment="1">
      <alignment horizontal="center" vertical="center"/>
    </xf>
    <xf numFmtId="0" fontId="26" fillId="2" borderId="137" xfId="0" applyFont="1" applyFill="1" applyBorder="1" applyAlignment="1">
      <alignment horizontal="center" vertical="center"/>
    </xf>
    <xf numFmtId="0" fontId="26" fillId="0" borderId="2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Border="1" applyAlignment="1">
      <alignment horizontal="center"/>
    </xf>
    <xf numFmtId="0" fontId="26" fillId="0" borderId="212" xfId="0" applyFont="1" applyBorder="1" applyAlignment="1">
      <alignment horizontal="left" vertical="center" wrapText="1"/>
    </xf>
    <xf numFmtId="0" fontId="26" fillId="0" borderId="43" xfId="0" applyFont="1" applyBorder="1" applyAlignment="1">
      <alignment horizontal="left" vertical="center" wrapText="1"/>
    </xf>
    <xf numFmtId="0" fontId="26" fillId="0" borderId="207" xfId="0" applyFont="1" applyBorder="1" applyAlignment="1">
      <alignment horizontal="left" vertical="center" wrapText="1"/>
    </xf>
    <xf numFmtId="0" fontId="26" fillId="0" borderId="196"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95" xfId="0" applyFont="1" applyFill="1" applyBorder="1" applyAlignment="1">
      <alignment horizontal="left" vertical="center" wrapText="1"/>
    </xf>
    <xf numFmtId="0" fontId="26" fillId="0" borderId="21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207" xfId="0" applyFont="1" applyFill="1" applyBorder="1" applyAlignment="1">
      <alignment horizontal="left" vertic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15" fillId="0" borderId="95"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96" xfId="0" applyFont="1" applyFill="1" applyBorder="1" applyAlignment="1">
      <alignment horizontal="center" vertical="center"/>
    </xf>
    <xf numFmtId="0" fontId="15" fillId="0" borderId="102" xfId="0" applyFont="1" applyFill="1" applyBorder="1" applyAlignment="1">
      <alignment horizontal="center" vertical="center"/>
    </xf>
    <xf numFmtId="4" fontId="15" fillId="0" borderId="96" xfId="0" applyNumberFormat="1" applyFont="1" applyFill="1" applyBorder="1" applyAlignment="1">
      <alignment horizontal="center" vertical="center"/>
    </xf>
    <xf numFmtId="4" fontId="15" fillId="0" borderId="102" xfId="0" applyNumberFormat="1" applyFont="1" applyFill="1" applyBorder="1" applyAlignment="1">
      <alignment horizontal="center" vertical="center"/>
    </xf>
    <xf numFmtId="4" fontId="15" fillId="0" borderId="96" xfId="0" applyNumberFormat="1" applyFont="1" applyFill="1" applyBorder="1" applyAlignment="1">
      <alignment horizontal="right" vertical="center"/>
    </xf>
    <xf numFmtId="4" fontId="15" fillId="0" borderId="102"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4" fontId="15" fillId="0" borderId="99" xfId="0" applyNumberFormat="1" applyFont="1" applyFill="1" applyBorder="1" applyAlignment="1">
      <alignment horizontal="center" vertical="center"/>
    </xf>
    <xf numFmtId="4" fontId="15" fillId="0" borderId="107" xfId="0" applyNumberFormat="1" applyFont="1" applyFill="1" applyBorder="1" applyAlignment="1">
      <alignment horizontal="right"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1"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44" xfId="0" applyNumberFormat="1" applyFont="1" applyFill="1" applyBorder="1" applyAlignment="1">
      <alignment horizontal="center" vertical="center"/>
    </xf>
    <xf numFmtId="0" fontId="17" fillId="0" borderId="45" xfId="0" applyFont="1" applyFill="1" applyBorder="1" applyAlignment="1">
      <alignment horizontal="center" vertical="center"/>
    </xf>
    <xf numFmtId="0" fontId="17" fillId="0" borderId="65" xfId="0" applyFont="1" applyFill="1" applyBorder="1" applyAlignment="1">
      <alignment horizontal="center" vertical="center"/>
    </xf>
    <xf numFmtId="0" fontId="15" fillId="0" borderId="106" xfId="0" applyFont="1" applyFill="1" applyBorder="1" applyAlignment="1">
      <alignment horizontal="center"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7" fillId="0" borderId="89"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33" xfId="0" applyFont="1" applyFill="1" applyBorder="1" applyAlignment="1">
      <alignment horizontal="center" vertical="center"/>
    </xf>
    <xf numFmtId="0" fontId="15" fillId="0" borderId="78" xfId="0" applyFont="1" applyFill="1" applyBorder="1" applyAlignment="1">
      <alignment horizontal="center" vertical="center"/>
    </xf>
    <xf numFmtId="4" fontId="15" fillId="0" borderId="33"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4" fontId="15" fillId="0" borderId="33" xfId="0" applyNumberFormat="1" applyFont="1" applyFill="1" applyBorder="1" applyAlignment="1">
      <alignment horizontal="right" vertical="center"/>
    </xf>
    <xf numFmtId="4" fontId="15" fillId="0" borderId="78" xfId="0" applyNumberFormat="1" applyFont="1" applyFill="1" applyBorder="1" applyAlignment="1">
      <alignment horizontal="right" vertical="center"/>
    </xf>
    <xf numFmtId="0" fontId="15" fillId="0" borderId="107" xfId="0" applyFont="1" applyFill="1" applyBorder="1" applyAlignment="1">
      <alignment horizontal="left" vertical="center" wrapText="1"/>
    </xf>
    <xf numFmtId="0" fontId="15" fillId="0" borderId="107" xfId="0" applyFont="1" applyFill="1" applyBorder="1" applyAlignment="1">
      <alignment horizontal="center" vertical="center"/>
    </xf>
    <xf numFmtId="4" fontId="15" fillId="0" borderId="107"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NumberFormat="1" applyFont="1" applyFill="1" applyBorder="1" applyAlignment="1">
      <alignment horizontal="center" vertical="center"/>
    </xf>
    <xf numFmtId="4" fontId="15" fillId="0" borderId="33" xfId="0" applyNumberFormat="1" applyFont="1" applyFill="1" applyBorder="1" applyAlignment="1">
      <alignment vertical="center"/>
    </xf>
    <xf numFmtId="4" fontId="15" fillId="0" borderId="21" xfId="0" applyNumberFormat="1" applyFont="1" applyFill="1" applyBorder="1" applyAlignment="1">
      <alignment vertical="center"/>
    </xf>
    <xf numFmtId="4" fontId="16" fillId="0" borderId="74" xfId="0" applyNumberFormat="1"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123"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15" fillId="5" borderId="123" xfId="0" applyFont="1" applyFill="1" applyBorder="1" applyAlignment="1">
      <alignment horizontal="center" vertical="center" wrapText="1"/>
    </xf>
    <xf numFmtId="0" fontId="15" fillId="5" borderId="78" xfId="0" applyFont="1" applyFill="1" applyBorder="1" applyAlignment="1">
      <alignment horizontal="center" vertical="center" wrapText="1"/>
    </xf>
    <xf numFmtId="4" fontId="15" fillId="5" borderId="123" xfId="0" applyNumberFormat="1" applyFont="1" applyFill="1" applyBorder="1" applyAlignment="1">
      <alignment horizontal="center" vertical="center" wrapText="1"/>
    </xf>
    <xf numFmtId="0" fontId="15" fillId="5" borderId="78" xfId="0" applyNumberFormat="1" applyFont="1" applyFill="1" applyBorder="1" applyAlignment="1">
      <alignment horizontal="center" vertical="center" wrapText="1"/>
    </xf>
    <xf numFmtId="2" fontId="15" fillId="5" borderId="123" xfId="0" applyNumberFormat="1" applyFont="1" applyFill="1" applyBorder="1" applyAlignment="1">
      <alignment vertical="center" wrapText="1"/>
    </xf>
    <xf numFmtId="2" fontId="15" fillId="5" borderId="78" xfId="0" applyNumberFormat="1" applyFont="1" applyFill="1" applyBorder="1" applyAlignment="1">
      <alignment vertical="center" wrapText="1"/>
    </xf>
    <xf numFmtId="0" fontId="15" fillId="0" borderId="93" xfId="0" applyFont="1" applyFill="1" applyBorder="1" applyAlignment="1">
      <alignment horizontal="center" vertical="center"/>
    </xf>
    <xf numFmtId="0" fontId="15" fillId="0" borderId="21" xfId="0" applyFont="1" applyFill="1" applyBorder="1" applyAlignment="1">
      <alignment horizontal="left" vertical="center" wrapText="1"/>
    </xf>
    <xf numFmtId="3" fontId="15" fillId="0" borderId="33"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5" fillId="0" borderId="6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23" xfId="0" applyFont="1" applyFill="1" applyBorder="1" applyAlignment="1">
      <alignment horizontal="center" vertical="center"/>
    </xf>
    <xf numFmtId="4" fontId="15" fillId="0" borderId="21" xfId="0" applyNumberFormat="1" applyFont="1" applyFill="1" applyBorder="1" applyAlignment="1">
      <alignment horizontal="center" vertical="center"/>
    </xf>
    <xf numFmtId="4" fontId="15" fillId="0" borderId="23" xfId="0" applyNumberFormat="1" applyFont="1" applyFill="1" applyBorder="1" applyAlignment="1">
      <alignment horizontal="center" vertical="center"/>
    </xf>
    <xf numFmtId="4" fontId="15" fillId="0" borderId="23" xfId="0" applyNumberFormat="1" applyFont="1" applyFill="1" applyBorder="1" applyAlignment="1">
      <alignment vertical="center"/>
    </xf>
    <xf numFmtId="0" fontId="16" fillId="0" borderId="54" xfId="0" applyFont="1" applyBorder="1" applyAlignment="1">
      <alignment horizontal="center" vertical="center"/>
    </xf>
    <xf numFmtId="0" fontId="19" fillId="0" borderId="55" xfId="0" applyFont="1" applyBorder="1" applyAlignment="1">
      <alignment horizontal="center" vertical="center"/>
    </xf>
    <xf numFmtId="4" fontId="20" fillId="4" borderId="56" xfId="1" applyNumberFormat="1" applyFont="1" applyFill="1" applyBorder="1" applyAlignment="1">
      <alignment horizontal="center" vertical="center" wrapTex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5" xfId="0" applyFont="1" applyBorder="1" applyAlignment="1">
      <alignment horizontal="left" vertical="center" wrapText="1"/>
    </xf>
    <xf numFmtId="0" fontId="16" fillId="0" borderId="59" xfId="0" applyFont="1" applyBorder="1" applyAlignment="1">
      <alignment horizontal="left" vertical="center" wrapText="1"/>
    </xf>
    <xf numFmtId="0" fontId="16" fillId="0" borderId="60" xfId="0" applyFont="1" applyBorder="1" applyAlignment="1">
      <alignment horizontal="left" vertical="center" wrapText="1"/>
    </xf>
    <xf numFmtId="0" fontId="16" fillId="0" borderId="216" xfId="0" applyFont="1" applyBorder="1" applyAlignment="1">
      <alignment horizontal="left" vertical="center" wrapText="1"/>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3" fontId="15" fillId="0" borderId="23" xfId="0" applyNumberFormat="1" applyFont="1" applyFill="1" applyBorder="1" applyAlignment="1">
      <alignment horizontal="center" vertical="center"/>
    </xf>
    <xf numFmtId="0" fontId="15" fillId="0" borderId="70" xfId="0" applyFont="1" applyFill="1" applyBorder="1" applyAlignment="1">
      <alignment horizontal="center" vertical="center"/>
    </xf>
    <xf numFmtId="0" fontId="15" fillId="5" borderId="33"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33" xfId="0" applyFont="1" applyFill="1" applyBorder="1" applyAlignment="1">
      <alignment horizontal="center" vertical="center" wrapText="1"/>
    </xf>
    <xf numFmtId="0" fontId="15" fillId="5" borderId="47" xfId="0" applyFont="1" applyFill="1" applyBorder="1" applyAlignment="1">
      <alignment horizontal="center" vertical="center" wrapText="1"/>
    </xf>
    <xf numFmtId="3" fontId="15" fillId="5" borderId="33" xfId="0" applyNumberFormat="1" applyFont="1" applyFill="1" applyBorder="1" applyAlignment="1">
      <alignment horizontal="center" vertical="center" wrapText="1"/>
    </xf>
    <xf numFmtId="3" fontId="15" fillId="5" borderId="47" xfId="0" applyNumberFormat="1" applyFont="1" applyFill="1" applyBorder="1" applyAlignment="1">
      <alignment horizontal="center" vertical="center" wrapText="1"/>
    </xf>
    <xf numFmtId="2" fontId="15" fillId="5" borderId="33" xfId="0" applyNumberFormat="1" applyFont="1" applyFill="1" applyBorder="1" applyAlignment="1">
      <alignment vertical="center" wrapText="1"/>
    </xf>
    <xf numFmtId="2" fontId="15" fillId="5" borderId="47" xfId="0" applyNumberFormat="1" applyFont="1" applyFill="1" applyBorder="1" applyAlignment="1">
      <alignment vertical="center" wrapText="1"/>
    </xf>
    <xf numFmtId="0" fontId="55" fillId="0" borderId="126" xfId="0" applyFont="1" applyBorder="1" applyAlignment="1">
      <alignment horizontal="center"/>
    </xf>
    <xf numFmtId="10" fontId="58" fillId="0" borderId="126" xfId="0" applyNumberFormat="1" applyFont="1" applyFill="1" applyBorder="1" applyAlignment="1">
      <alignment horizontal="center" vertical="center"/>
    </xf>
    <xf numFmtId="0" fontId="54" fillId="0" borderId="129" xfId="0" applyFont="1" applyBorder="1" applyAlignment="1">
      <alignment horizontal="left"/>
    </xf>
    <xf numFmtId="0" fontId="54" fillId="0" borderId="126" xfId="0" applyFont="1" applyBorder="1" applyAlignment="1">
      <alignment horizontal="left"/>
    </xf>
    <xf numFmtId="0" fontId="54" fillId="0" borderId="130" xfId="0" applyFont="1" applyBorder="1" applyAlignment="1">
      <alignment horizontal="left"/>
    </xf>
    <xf numFmtId="0" fontId="11" fillId="0" borderId="0" xfId="0" applyFont="1" applyAlignment="1">
      <alignment horizontal="center" vertical="center"/>
    </xf>
    <xf numFmtId="0" fontId="61" fillId="0" borderId="0" xfId="0" applyFont="1" applyAlignment="1">
      <alignment horizontal="center" vertical="center"/>
    </xf>
    <xf numFmtId="0" fontId="55" fillId="0" borderId="170" xfId="0" applyFont="1" applyBorder="1" applyAlignment="1">
      <alignment horizontal="left"/>
    </xf>
    <xf numFmtId="0" fontId="55" fillId="0" borderId="171" xfId="0" applyFont="1" applyBorder="1" applyAlignment="1">
      <alignment horizontal="left"/>
    </xf>
    <xf numFmtId="0" fontId="55" fillId="0" borderId="179" xfId="0" applyFont="1" applyBorder="1" applyAlignment="1">
      <alignment horizontal="left"/>
    </xf>
    <xf numFmtId="0" fontId="55" fillId="0" borderId="180" xfId="0" applyFont="1" applyBorder="1" applyAlignment="1">
      <alignment horizontal="left"/>
    </xf>
    <xf numFmtId="0" fontId="55" fillId="0" borderId="182" xfId="0" applyFont="1" applyBorder="1" applyAlignment="1">
      <alignment horizontal="center" vertical="center" wrapText="1"/>
    </xf>
    <xf numFmtId="0" fontId="55" fillId="0" borderId="183" xfId="0" applyFont="1" applyBorder="1" applyAlignment="1">
      <alignment horizontal="center" vertical="center"/>
    </xf>
    <xf numFmtId="0" fontId="55" fillId="0" borderId="184" xfId="0" applyFont="1" applyBorder="1" applyAlignment="1">
      <alignment horizontal="center" vertical="center"/>
    </xf>
    <xf numFmtId="0" fontId="55" fillId="0" borderId="172" xfId="0" applyFont="1" applyBorder="1" applyAlignment="1">
      <alignment horizontal="center" vertical="center"/>
    </xf>
    <xf numFmtId="10" fontId="59" fillId="35" borderId="160" xfId="0" applyNumberFormat="1" applyFont="1" applyFill="1" applyBorder="1" applyAlignment="1">
      <alignment horizontal="center" vertical="center"/>
    </xf>
    <xf numFmtId="10" fontId="59" fillId="35" borderId="161" xfId="0" applyNumberFormat="1" applyFont="1" applyFill="1" applyBorder="1" applyAlignment="1">
      <alignment horizontal="center" vertical="center"/>
    </xf>
    <xf numFmtId="0" fontId="55" fillId="0" borderId="179" xfId="0" applyFont="1" applyBorder="1" applyAlignment="1">
      <alignment horizontal="left" vertical="center" wrapText="1"/>
    </xf>
    <xf numFmtId="0" fontId="55" fillId="0" borderId="185" xfId="0" applyFont="1" applyBorder="1" applyAlignment="1">
      <alignment horizontal="left" vertical="center" wrapText="1"/>
    </xf>
    <xf numFmtId="0" fontId="55" fillId="0" borderId="180"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1" fillId="0" borderId="0" xfId="0" applyFont="1" applyAlignment="1">
      <alignment horizontal="center" vertical="center" wrapText="1"/>
    </xf>
    <xf numFmtId="0" fontId="52" fillId="0" borderId="167" xfId="0" applyFont="1" applyBorder="1" applyAlignment="1">
      <alignment horizontal="center" vertical="center"/>
    </xf>
    <xf numFmtId="0" fontId="53" fillId="0" borderId="109" xfId="0" applyFont="1" applyBorder="1" applyAlignment="1">
      <alignment horizontal="center" vertical="center"/>
    </xf>
    <xf numFmtId="0" fontId="53" fillId="0" borderId="112" xfId="0" applyFont="1" applyBorder="1" applyAlignment="1">
      <alignment horizontal="center" vertical="center"/>
    </xf>
    <xf numFmtId="0" fontId="54" fillId="0" borderId="129" xfId="0" applyFont="1" applyBorder="1" applyAlignment="1">
      <alignment horizontal="center"/>
    </xf>
    <xf numFmtId="0" fontId="54" fillId="0" borderId="130" xfId="0" applyFont="1" applyBorder="1" applyAlignment="1">
      <alignment horizontal="center"/>
    </xf>
    <xf numFmtId="0" fontId="55" fillId="0" borderId="3" xfId="0" applyFont="1" applyBorder="1" applyAlignment="1">
      <alignment horizontal="left"/>
    </xf>
    <xf numFmtId="0" fontId="55" fillId="0" borderId="1" xfId="0" applyFont="1" applyBorder="1" applyAlignment="1">
      <alignment horizontal="left"/>
    </xf>
    <xf numFmtId="0" fontId="55" fillId="0" borderId="174" xfId="0" applyFont="1" applyBorder="1" applyAlignment="1">
      <alignment horizontal="left"/>
    </xf>
    <xf numFmtId="0" fontId="55" fillId="0" borderId="175" xfId="0" applyFont="1" applyBorder="1" applyAlignment="1">
      <alignment horizontal="left"/>
    </xf>
    <xf numFmtId="0" fontId="57" fillId="0" borderId="129" xfId="0" applyFont="1" applyBorder="1" applyAlignment="1">
      <alignment horizontal="right"/>
    </xf>
    <xf numFmtId="0" fontId="55" fillId="0" borderId="126" xfId="0" applyFont="1" applyBorder="1" applyAlignment="1">
      <alignment horizontal="right"/>
    </xf>
    <xf numFmtId="0" fontId="55" fillId="0" borderId="130" xfId="0" applyFont="1" applyBorder="1" applyAlignment="1">
      <alignment horizontal="right"/>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topLeftCell="A19" zoomScaleNormal="100" zoomScaleSheetLayoutView="100" workbookViewId="0">
      <selection activeCell="G37" sqref="G37"/>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376"/>
      <c r="B2" s="376"/>
      <c r="C2" s="376"/>
      <c r="D2" s="376"/>
      <c r="E2" s="376"/>
      <c r="F2" s="376"/>
      <c r="G2" s="376"/>
      <c r="H2" s="376"/>
      <c r="I2" s="376"/>
    </row>
    <row r="3" spans="1:14">
      <c r="A3" s="376"/>
      <c r="B3" s="376"/>
      <c r="C3" s="376"/>
      <c r="D3" s="376"/>
      <c r="E3" s="376"/>
      <c r="F3" s="376"/>
      <c r="G3" s="376"/>
      <c r="H3" s="376"/>
      <c r="I3" s="376"/>
    </row>
    <row r="4" spans="1:14" ht="42" customHeight="1">
      <c r="A4" s="376"/>
      <c r="B4" s="376"/>
      <c r="C4" s="376"/>
      <c r="D4" s="376"/>
      <c r="E4" s="376"/>
      <c r="F4" s="376"/>
      <c r="G4" s="376"/>
      <c r="H4" s="376"/>
      <c r="I4" s="376"/>
    </row>
    <row r="5" spans="1:14" ht="20.25" customHeight="1" thickBot="1">
      <c r="A5" s="395" t="s">
        <v>129</v>
      </c>
      <c r="B5" s="396"/>
      <c r="C5" s="396"/>
      <c r="D5" s="396"/>
      <c r="E5" s="396"/>
      <c r="F5" s="396"/>
      <c r="G5" s="396"/>
      <c r="H5" s="396"/>
      <c r="I5" s="396"/>
    </row>
    <row r="6" spans="1:14" ht="18" customHeight="1" thickBot="1">
      <c r="A6" s="377" t="s">
        <v>116</v>
      </c>
      <c r="B6" s="378"/>
      <c r="C6" s="378"/>
      <c r="D6" s="378"/>
      <c r="E6" s="378"/>
      <c r="F6" s="378"/>
      <c r="G6" s="378"/>
      <c r="H6" s="378"/>
      <c r="I6" s="379"/>
    </row>
    <row r="7" spans="1:14" ht="54" customHeight="1">
      <c r="A7" s="380" t="s">
        <v>117</v>
      </c>
      <c r="B7" s="383" t="s">
        <v>118</v>
      </c>
      <c r="C7" s="383" t="s">
        <v>119</v>
      </c>
      <c r="D7" s="386" t="s">
        <v>120</v>
      </c>
      <c r="E7" s="243" t="s">
        <v>373</v>
      </c>
      <c r="F7" s="243" t="s">
        <v>371</v>
      </c>
      <c r="G7" s="243" t="s">
        <v>372</v>
      </c>
      <c r="H7" s="389" t="s">
        <v>121</v>
      </c>
      <c r="I7" s="392" t="s">
        <v>122</v>
      </c>
    </row>
    <row r="8" spans="1:14">
      <c r="A8" s="381"/>
      <c r="B8" s="384"/>
      <c r="C8" s="384"/>
      <c r="D8" s="387"/>
      <c r="E8" s="155" t="s">
        <v>123</v>
      </c>
      <c r="F8" s="155" t="s">
        <v>123</v>
      </c>
      <c r="G8" s="155" t="s">
        <v>123</v>
      </c>
      <c r="H8" s="390"/>
      <c r="I8" s="393"/>
      <c r="M8" s="203"/>
    </row>
    <row r="9" spans="1:14" ht="39.75" thickBot="1">
      <c r="A9" s="382"/>
      <c r="B9" s="385"/>
      <c r="C9" s="385"/>
      <c r="D9" s="388"/>
      <c r="E9" s="156" t="s">
        <v>124</v>
      </c>
      <c r="F9" s="156" t="s">
        <v>125</v>
      </c>
      <c r="G9" s="156" t="s">
        <v>125</v>
      </c>
      <c r="H9" s="391"/>
      <c r="I9" s="394"/>
      <c r="L9" s="203"/>
    </row>
    <row r="10" spans="1:14" ht="15.95" customHeight="1">
      <c r="A10" s="408">
        <v>1</v>
      </c>
      <c r="B10" s="409" t="s">
        <v>69</v>
      </c>
      <c r="C10" s="410" t="s">
        <v>126</v>
      </c>
      <c r="D10" s="410">
        <v>1</v>
      </c>
      <c r="E10" s="157">
        <v>805</v>
      </c>
      <c r="F10" s="158">
        <v>805</v>
      </c>
      <c r="G10" s="158">
        <v>805</v>
      </c>
      <c r="H10" s="405">
        <f>(E11+F11+G11)/3</f>
        <v>389.33333333333331</v>
      </c>
      <c r="I10" s="397" t="s">
        <v>94</v>
      </c>
      <c r="J10" s="375">
        <f>H10</f>
        <v>389.33333333333331</v>
      </c>
      <c r="L10" s="2"/>
      <c r="M10" s="2"/>
      <c r="N10" s="203"/>
    </row>
    <row r="11" spans="1:14" ht="15.95" customHeight="1">
      <c r="A11" s="400"/>
      <c r="B11" s="402"/>
      <c r="C11" s="404"/>
      <c r="D11" s="404"/>
      <c r="E11" s="159">
        <v>378</v>
      </c>
      <c r="F11" s="160">
        <v>390</v>
      </c>
      <c r="G11" s="160">
        <v>400</v>
      </c>
      <c r="H11" s="406"/>
      <c r="I11" s="398"/>
      <c r="J11" s="375"/>
      <c r="L11" s="2"/>
    </row>
    <row r="12" spans="1:14" ht="15.95" customHeight="1">
      <c r="A12" s="399">
        <v>3</v>
      </c>
      <c r="B12" s="401" t="s">
        <v>70</v>
      </c>
      <c r="C12" s="403" t="s">
        <v>126</v>
      </c>
      <c r="D12" s="403">
        <v>1</v>
      </c>
      <c r="E12" s="161">
        <v>1761</v>
      </c>
      <c r="F12" s="161">
        <v>1761</v>
      </c>
      <c r="G12" s="161">
        <v>1761</v>
      </c>
      <c r="H12" s="405">
        <f t="shared" ref="H12" si="0">(E13+F13+G13)/3</f>
        <v>91</v>
      </c>
      <c r="I12" s="407" t="s">
        <v>94</v>
      </c>
      <c r="J12" s="375">
        <f t="shared" ref="J12" si="1">H12</f>
        <v>91</v>
      </c>
      <c r="L12" s="2"/>
    </row>
    <row r="13" spans="1:14" ht="15.95" customHeight="1">
      <c r="A13" s="400"/>
      <c r="B13" s="402"/>
      <c r="C13" s="404"/>
      <c r="D13" s="404"/>
      <c r="E13" s="162">
        <v>88</v>
      </c>
      <c r="F13" s="163">
        <v>90</v>
      </c>
      <c r="G13" s="163">
        <v>95</v>
      </c>
      <c r="H13" s="406"/>
      <c r="I13" s="398"/>
      <c r="J13" s="375"/>
      <c r="L13" s="2"/>
      <c r="N13" s="2"/>
    </row>
    <row r="14" spans="1:14" ht="15.95" customHeight="1">
      <c r="A14" s="411">
        <v>5</v>
      </c>
      <c r="B14" s="412" t="s">
        <v>71</v>
      </c>
      <c r="C14" s="413" t="s">
        <v>127</v>
      </c>
      <c r="D14" s="413">
        <v>1</v>
      </c>
      <c r="E14" s="164">
        <v>1998</v>
      </c>
      <c r="F14" s="164">
        <v>1998</v>
      </c>
      <c r="G14" s="164">
        <v>1998</v>
      </c>
      <c r="H14" s="405">
        <f t="shared" ref="H14" si="2">(E15+F15+G15)/3</f>
        <v>3.8333333333333335</v>
      </c>
      <c r="I14" s="407" t="s">
        <v>94</v>
      </c>
      <c r="J14" s="375">
        <f t="shared" ref="J14" si="3">H14</f>
        <v>3.8333333333333335</v>
      </c>
    </row>
    <row r="15" spans="1:14" ht="15.95" customHeight="1">
      <c r="A15" s="400"/>
      <c r="B15" s="402"/>
      <c r="C15" s="404"/>
      <c r="D15" s="404"/>
      <c r="E15" s="165">
        <v>3.5</v>
      </c>
      <c r="F15" s="165">
        <v>4</v>
      </c>
      <c r="G15" s="165">
        <v>4</v>
      </c>
      <c r="H15" s="406"/>
      <c r="I15" s="398"/>
      <c r="J15" s="375"/>
    </row>
    <row r="16" spans="1:14" ht="15.95" customHeight="1">
      <c r="A16" s="411">
        <v>6</v>
      </c>
      <c r="B16" s="412" t="s">
        <v>73</v>
      </c>
      <c r="C16" s="413" t="s">
        <v>5</v>
      </c>
      <c r="D16" s="413">
        <v>1</v>
      </c>
      <c r="E16" s="166">
        <v>9595</v>
      </c>
      <c r="F16" s="164">
        <v>9595</v>
      </c>
      <c r="G16" s="164">
        <v>9595</v>
      </c>
      <c r="H16" s="405">
        <f t="shared" ref="H16" si="4">(E17+F17+G17)/3</f>
        <v>8.3333333333333339</v>
      </c>
      <c r="I16" s="407" t="s">
        <v>94</v>
      </c>
      <c r="J16" s="375">
        <f t="shared" ref="J16" si="5">H16</f>
        <v>8.3333333333333339</v>
      </c>
    </row>
    <row r="17" spans="1:10" ht="15.95" customHeight="1">
      <c r="A17" s="400"/>
      <c r="B17" s="402"/>
      <c r="C17" s="404"/>
      <c r="D17" s="404"/>
      <c r="E17" s="167">
        <v>8</v>
      </c>
      <c r="F17" s="165">
        <v>8.5</v>
      </c>
      <c r="G17" s="165">
        <v>8.5</v>
      </c>
      <c r="H17" s="406"/>
      <c r="I17" s="398"/>
      <c r="J17" s="375"/>
    </row>
    <row r="18" spans="1:10" ht="15" customHeight="1">
      <c r="A18" s="411">
        <v>7</v>
      </c>
      <c r="B18" s="412" t="s">
        <v>72</v>
      </c>
      <c r="C18" s="413" t="s">
        <v>5</v>
      </c>
      <c r="D18" s="413">
        <v>1</v>
      </c>
      <c r="E18" s="164">
        <v>1104</v>
      </c>
      <c r="F18" s="164">
        <v>1104</v>
      </c>
      <c r="G18" s="164">
        <v>1104</v>
      </c>
      <c r="H18" s="405">
        <f t="shared" ref="H18" si="6">(E19+F19+G19)/3</f>
        <v>38.333333333333336</v>
      </c>
      <c r="I18" s="407" t="s">
        <v>94</v>
      </c>
      <c r="J18" s="375">
        <f t="shared" ref="J18" si="7">H18</f>
        <v>38.333333333333336</v>
      </c>
    </row>
    <row r="19" spans="1:10">
      <c r="A19" s="408"/>
      <c r="B19" s="409"/>
      <c r="C19" s="410"/>
      <c r="D19" s="410"/>
      <c r="E19" s="263">
        <v>35</v>
      </c>
      <c r="F19" s="263">
        <v>40</v>
      </c>
      <c r="G19" s="263">
        <v>40</v>
      </c>
      <c r="H19" s="425"/>
      <c r="I19" s="414"/>
      <c r="J19" s="375"/>
    </row>
    <row r="20" spans="1:10" ht="15" customHeight="1">
      <c r="A20" s="415">
        <v>8</v>
      </c>
      <c r="B20" s="417" t="s">
        <v>67</v>
      </c>
      <c r="C20" s="419" t="s">
        <v>5</v>
      </c>
      <c r="D20" s="419">
        <v>1</v>
      </c>
      <c r="E20" s="161">
        <v>899</v>
      </c>
      <c r="F20" s="161">
        <v>899</v>
      </c>
      <c r="G20" s="161">
        <v>899</v>
      </c>
      <c r="H20" s="421">
        <f t="shared" ref="H20" si="8">(E21+F21+G21)/3</f>
        <v>6433.333333333333</v>
      </c>
      <c r="I20" s="423" t="s">
        <v>94</v>
      </c>
      <c r="J20" s="375">
        <f t="shared" ref="J20" si="9">H20</f>
        <v>6433.333333333333</v>
      </c>
    </row>
    <row r="21" spans="1:10">
      <c r="A21" s="416"/>
      <c r="B21" s="418"/>
      <c r="C21" s="420"/>
      <c r="D21" s="420"/>
      <c r="E21" s="264">
        <v>6350</v>
      </c>
      <c r="F21" s="265">
        <v>6500</v>
      </c>
      <c r="G21" s="265">
        <v>6450</v>
      </c>
      <c r="H21" s="422"/>
      <c r="I21" s="424"/>
      <c r="J21" s="375"/>
    </row>
    <row r="22" spans="1:10" ht="15" customHeight="1">
      <c r="A22" s="415">
        <v>9</v>
      </c>
      <c r="B22" s="417" t="s">
        <v>85</v>
      </c>
      <c r="C22" s="419" t="s">
        <v>5</v>
      </c>
      <c r="D22" s="419">
        <v>1</v>
      </c>
      <c r="E22" s="161">
        <v>8159</v>
      </c>
      <c r="F22" s="161">
        <v>8159</v>
      </c>
      <c r="G22" s="161">
        <v>8159</v>
      </c>
      <c r="H22" s="421">
        <f t="shared" ref="H22" si="10">(E23+F23+G23)/3</f>
        <v>605.33333333333337</v>
      </c>
      <c r="I22" s="423" t="s">
        <v>94</v>
      </c>
      <c r="J22" s="375">
        <f t="shared" ref="J22" si="11">H22</f>
        <v>605.33333333333337</v>
      </c>
    </row>
    <row r="23" spans="1:10" ht="15.75" thickBot="1">
      <c r="A23" s="427"/>
      <c r="B23" s="428"/>
      <c r="C23" s="429"/>
      <c r="D23" s="429"/>
      <c r="E23" s="168">
        <v>600</v>
      </c>
      <c r="F23" s="168">
        <v>608</v>
      </c>
      <c r="G23" s="168">
        <v>608</v>
      </c>
      <c r="H23" s="430"/>
      <c r="I23" s="426"/>
      <c r="J23" s="375"/>
    </row>
  </sheetData>
  <mergeCells count="58">
    <mergeCell ref="I22:I23"/>
    <mergeCell ref="A22:A23"/>
    <mergeCell ref="B22:B23"/>
    <mergeCell ref="C22:C23"/>
    <mergeCell ref="D22:D23"/>
    <mergeCell ref="H22:H23"/>
    <mergeCell ref="I18:I19"/>
    <mergeCell ref="A20:A21"/>
    <mergeCell ref="B20:B21"/>
    <mergeCell ref="C20:C21"/>
    <mergeCell ref="D20:D21"/>
    <mergeCell ref="H20:H21"/>
    <mergeCell ref="I20:I21"/>
    <mergeCell ref="A18:A19"/>
    <mergeCell ref="B18:B19"/>
    <mergeCell ref="C18:C19"/>
    <mergeCell ref="D18:D19"/>
    <mergeCell ref="H18:H19"/>
    <mergeCell ref="I14:I15"/>
    <mergeCell ref="A16:A17"/>
    <mergeCell ref="B16:B17"/>
    <mergeCell ref="C16:C17"/>
    <mergeCell ref="D16:D17"/>
    <mergeCell ref="H16:H17"/>
    <mergeCell ref="I16:I17"/>
    <mergeCell ref="A14:A15"/>
    <mergeCell ref="B14:B15"/>
    <mergeCell ref="C14:C15"/>
    <mergeCell ref="D14:D15"/>
    <mergeCell ref="H14:H15"/>
    <mergeCell ref="I10:I11"/>
    <mergeCell ref="A12:A13"/>
    <mergeCell ref="B12:B13"/>
    <mergeCell ref="C12:C13"/>
    <mergeCell ref="D12:D13"/>
    <mergeCell ref="H12:H13"/>
    <mergeCell ref="I12:I13"/>
    <mergeCell ref="A10:A11"/>
    <mergeCell ref="B10:B11"/>
    <mergeCell ref="C10:C11"/>
    <mergeCell ref="D10:D11"/>
    <mergeCell ref="H10:H11"/>
    <mergeCell ref="A2:I4"/>
    <mergeCell ref="A6:I6"/>
    <mergeCell ref="A7:A9"/>
    <mergeCell ref="B7:B9"/>
    <mergeCell ref="C7:C9"/>
    <mergeCell ref="D7:D9"/>
    <mergeCell ref="H7:H9"/>
    <mergeCell ref="I7:I9"/>
    <mergeCell ref="A5:I5"/>
    <mergeCell ref="J20:J21"/>
    <mergeCell ref="J22:J23"/>
    <mergeCell ref="J10:J11"/>
    <mergeCell ref="J12:J13"/>
    <mergeCell ref="J14:J15"/>
    <mergeCell ref="J16:J17"/>
    <mergeCell ref="J18:J19"/>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view="pageBreakPreview" zoomScaleNormal="100" zoomScaleSheetLayoutView="100" workbookViewId="0">
      <selection activeCell="A52" sqref="A52:J62"/>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52.5" customHeight="1">
      <c r="A6" s="431" t="s">
        <v>387</v>
      </c>
      <c r="B6" s="432"/>
      <c r="C6" s="432"/>
      <c r="D6" s="432"/>
      <c r="E6" s="432"/>
      <c r="F6" s="432"/>
      <c r="G6" s="432"/>
      <c r="H6" s="432"/>
      <c r="I6" s="432"/>
      <c r="J6" s="432"/>
    </row>
    <row r="7" spans="1:12" ht="24.95" customHeight="1">
      <c r="A7" s="433" t="s">
        <v>376</v>
      </c>
      <c r="B7" s="434"/>
      <c r="C7" s="434"/>
      <c r="D7" s="434"/>
      <c r="E7" s="434" t="s">
        <v>0</v>
      </c>
      <c r="F7" s="434"/>
      <c r="G7" s="434"/>
      <c r="H7" s="435" t="s">
        <v>1</v>
      </c>
      <c r="I7" s="434"/>
      <c r="J7" s="436"/>
    </row>
    <row r="8" spans="1:12" ht="21" customHeight="1">
      <c r="A8" s="437" t="s">
        <v>377</v>
      </c>
      <c r="B8" s="438"/>
      <c r="C8" s="439"/>
      <c r="D8" s="435" t="s">
        <v>2</v>
      </c>
      <c r="E8" s="434"/>
      <c r="F8" s="434"/>
      <c r="G8" s="434"/>
      <c r="H8" s="440" t="s">
        <v>136</v>
      </c>
      <c r="I8" s="438"/>
      <c r="J8" s="438"/>
    </row>
    <row r="9" spans="1:12" ht="30" customHeight="1" thickBot="1">
      <c r="A9" s="441" t="s">
        <v>389</v>
      </c>
      <c r="B9" s="441"/>
      <c r="C9" s="441"/>
      <c r="D9" s="441"/>
      <c r="E9" s="441"/>
      <c r="F9" s="441"/>
      <c r="G9" s="442"/>
      <c r="H9" s="443">
        <f>F51</f>
        <v>69343.352324079999</v>
      </c>
      <c r="I9" s="444"/>
      <c r="J9" s="444"/>
      <c r="K9" s="1"/>
      <c r="L9" s="2"/>
    </row>
    <row r="10" spans="1:12" ht="42" customHeight="1" thickTop="1" thickBot="1">
      <c r="A10" s="445" t="s">
        <v>3</v>
      </c>
      <c r="B10" s="447" t="s">
        <v>4</v>
      </c>
      <c r="C10" s="447" t="s">
        <v>5</v>
      </c>
      <c r="D10" s="447" t="s">
        <v>6</v>
      </c>
      <c r="E10" s="447" t="s">
        <v>7</v>
      </c>
      <c r="F10" s="447"/>
      <c r="G10" s="447" t="s">
        <v>374</v>
      </c>
      <c r="H10" s="447"/>
      <c r="I10" s="269" t="s">
        <v>8</v>
      </c>
      <c r="J10" s="447" t="s">
        <v>9</v>
      </c>
      <c r="K10" s="204"/>
      <c r="L10" s="2"/>
    </row>
    <row r="11" spans="1:12" ht="27.95" customHeight="1" thickTop="1" thickBot="1">
      <c r="A11" s="446"/>
      <c r="B11" s="447"/>
      <c r="C11" s="447"/>
      <c r="D11" s="447"/>
      <c r="E11" s="269" t="s">
        <v>89</v>
      </c>
      <c r="F11" s="269" t="s">
        <v>10</v>
      </c>
      <c r="G11" s="269" t="s">
        <v>11</v>
      </c>
      <c r="H11" s="269" t="s">
        <v>88</v>
      </c>
      <c r="I11" s="3">
        <v>0.28999999999999998</v>
      </c>
      <c r="J11" s="447"/>
    </row>
    <row r="12" spans="1:12" ht="20.100000000000001" customHeight="1" thickTop="1" thickBot="1">
      <c r="A12" s="4" t="s">
        <v>12</v>
      </c>
      <c r="B12" s="5" t="s">
        <v>13</v>
      </c>
      <c r="C12" s="448" t="s">
        <v>14</v>
      </c>
      <c r="D12" s="449"/>
      <c r="E12" s="450"/>
      <c r="F12" s="6">
        <f>SUM(F13,F18,F20,F22,F24,F38,F41,F48)</f>
        <v>69343.352324079999</v>
      </c>
      <c r="G12" s="451"/>
      <c r="H12" s="452"/>
      <c r="I12" s="453"/>
      <c r="J12" s="7"/>
      <c r="K12" s="2"/>
    </row>
    <row r="13" spans="1:12" ht="20.100000000000001" customHeight="1" thickTop="1">
      <c r="A13" s="4" t="s">
        <v>15</v>
      </c>
      <c r="B13" s="8" t="s">
        <v>113</v>
      </c>
      <c r="C13" s="454"/>
      <c r="D13" s="455"/>
      <c r="E13" s="456"/>
      <c r="F13" s="9">
        <f>SUM(F14:F17)</f>
        <v>7071.8868635999997</v>
      </c>
      <c r="G13" s="454"/>
      <c r="H13" s="455"/>
      <c r="I13" s="456"/>
      <c r="J13" s="10">
        <f>F13/F51%</f>
        <v>10.198363111360905</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1.3338916568052894</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7.7742416132482859</v>
      </c>
    </row>
    <row r="16" spans="1:12" ht="24.95" customHeight="1">
      <c r="A16" s="11" t="s">
        <v>21</v>
      </c>
      <c r="B16" s="172" t="s">
        <v>22</v>
      </c>
      <c r="C16" s="173" t="s">
        <v>20</v>
      </c>
      <c r="D16" s="174">
        <v>2</v>
      </c>
      <c r="E16" s="175">
        <f>H16*I16</f>
        <v>462.48259559999997</v>
      </c>
      <c r="F16" s="176">
        <f>E16*D16</f>
        <v>924.96519119999994</v>
      </c>
      <c r="G16" s="15" t="s">
        <v>91</v>
      </c>
      <c r="H16" s="171">
        <f>'CUSTO UNITÁRIO'!G42</f>
        <v>358.51363999999995</v>
      </c>
      <c r="I16" s="12">
        <v>1.29</v>
      </c>
      <c r="J16" s="16">
        <f>F14/F51%</f>
        <v>0.84770519494465313</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7.7742416132482859</v>
      </c>
    </row>
    <row r="18" spans="1:11" ht="31.5" customHeight="1">
      <c r="A18" s="18" t="s">
        <v>23</v>
      </c>
      <c r="B18" s="19" t="s">
        <v>24</v>
      </c>
      <c r="C18" s="457"/>
      <c r="D18" s="458"/>
      <c r="E18" s="459"/>
      <c r="F18" s="20">
        <f>SUM(F19)</f>
        <v>4176.2563200000004</v>
      </c>
      <c r="G18" s="457"/>
      <c r="H18" s="458"/>
      <c r="I18" s="459"/>
      <c r="J18" s="21">
        <f>F18/F51%</f>
        <v>6.0225763249547484</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6.0225763249547484</v>
      </c>
      <c r="K19" s="23"/>
    </row>
    <row r="20" spans="1:11" ht="20.100000000000001" customHeight="1">
      <c r="A20" s="18" t="s">
        <v>28</v>
      </c>
      <c r="B20" s="19" t="s">
        <v>112</v>
      </c>
      <c r="C20" s="457"/>
      <c r="D20" s="458"/>
      <c r="E20" s="459"/>
      <c r="F20" s="20">
        <f>SUM(F21)</f>
        <v>5918.9844000000003</v>
      </c>
      <c r="G20" s="457"/>
      <c r="H20" s="458"/>
      <c r="I20" s="459"/>
      <c r="J20" s="21">
        <f>F20/F51%</f>
        <v>8.5357632730781443</v>
      </c>
      <c r="K20" s="2"/>
    </row>
    <row r="21" spans="1:11" ht="25.5" customHeight="1">
      <c r="A21" s="11" t="s">
        <v>29</v>
      </c>
      <c r="B21" s="24" t="s">
        <v>30</v>
      </c>
      <c r="C21" s="25" t="s">
        <v>27</v>
      </c>
      <c r="D21" s="26">
        <v>70</v>
      </c>
      <c r="E21" s="175">
        <f>H21*I21</f>
        <v>84.556920000000005</v>
      </c>
      <c r="F21" s="27">
        <f>E21*D21</f>
        <v>5918.9844000000003</v>
      </c>
      <c r="G21" s="185" t="s">
        <v>375</v>
      </c>
      <c r="H21" s="247">
        <f>'CUSTO UNITÁRIO'!G60</f>
        <v>65.548000000000002</v>
      </c>
      <c r="I21" s="12">
        <v>1.29</v>
      </c>
      <c r="J21" s="22">
        <f>F21/F51%</f>
        <v>8.5357632730781443</v>
      </c>
    </row>
    <row r="22" spans="1:11" ht="20.100000000000001" customHeight="1">
      <c r="A22" s="28" t="s">
        <v>31</v>
      </c>
      <c r="B22" s="270" t="s">
        <v>111</v>
      </c>
      <c r="C22" s="460"/>
      <c r="D22" s="461"/>
      <c r="E22" s="462"/>
      <c r="F22" s="29">
        <f>SUM(F23)</f>
        <v>3132.1922399999999</v>
      </c>
      <c r="G22" s="463"/>
      <c r="H22" s="461"/>
      <c r="I22" s="462"/>
      <c r="J22" s="30">
        <f>F22/F51%</f>
        <v>4.5169322437160604</v>
      </c>
    </row>
    <row r="23" spans="1:11" ht="24.95" customHeight="1">
      <c r="A23" s="31" t="s">
        <v>32</v>
      </c>
      <c r="B23" s="32" t="s">
        <v>108</v>
      </c>
      <c r="C23" s="33" t="s">
        <v>27</v>
      </c>
      <c r="D23" s="33">
        <v>60</v>
      </c>
      <c r="E23" s="34">
        <f>H23*I23</f>
        <v>52.203203999999999</v>
      </c>
      <c r="F23" s="34">
        <f>E23*D23</f>
        <v>3132.1922399999999</v>
      </c>
      <c r="G23" s="185" t="s">
        <v>375</v>
      </c>
      <c r="H23" s="35">
        <f>'CUSTO UNITÁRIO'!G68</f>
        <v>40.467599999999997</v>
      </c>
      <c r="I23" s="36">
        <v>1.29</v>
      </c>
      <c r="J23" s="37">
        <f>F23/F51%</f>
        <v>4.5169322437160604</v>
      </c>
    </row>
    <row r="24" spans="1:11" ht="29.25" customHeight="1">
      <c r="A24" s="28" t="s">
        <v>33</v>
      </c>
      <c r="B24" s="270" t="s">
        <v>34</v>
      </c>
      <c r="C24" s="460"/>
      <c r="D24" s="461"/>
      <c r="E24" s="462"/>
      <c r="F24" s="29">
        <f>SUM(F25:F37)</f>
        <v>42088.971732299993</v>
      </c>
      <c r="G24" s="463"/>
      <c r="H24" s="461"/>
      <c r="I24" s="462"/>
      <c r="J24" s="30">
        <f>F24/F51%</f>
        <v>60.696476766215241</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34.765437770202062</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11.967982109105662</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12.188738670289165</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0.64180629445203941</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7.1311810494671043E-2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6.2010269995366137E-2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0.14512635548635505</v>
      </c>
    </row>
    <row r="32" spans="1:11" ht="64.5" thickTop="1">
      <c r="A32" s="266" t="s">
        <v>42</v>
      </c>
      <c r="B32" s="141" t="s">
        <v>363</v>
      </c>
      <c r="C32" s="142" t="s">
        <v>18</v>
      </c>
      <c r="D32" s="142">
        <v>1</v>
      </c>
      <c r="E32" s="129">
        <f t="shared" si="0"/>
        <v>70.908836100000002</v>
      </c>
      <c r="F32" s="129">
        <f t="shared" si="1"/>
        <v>70.908836100000002</v>
      </c>
      <c r="G32" s="15" t="s">
        <v>75</v>
      </c>
      <c r="H32" s="180">
        <f>'CUSTO UNITÁRIO'!G83</f>
        <v>54.968090000000004</v>
      </c>
      <c r="I32" s="12">
        <v>1.29</v>
      </c>
      <c r="J32" s="130">
        <f>F32/F51%</f>
        <v>0.10225758306088754</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0.11264909667898201</v>
      </c>
    </row>
    <row r="34" spans="1:12" ht="65.25" customHeight="1">
      <c r="A34" s="268" t="s">
        <v>44</v>
      </c>
      <c r="B34" s="45" t="s">
        <v>364</v>
      </c>
      <c r="C34" s="46" t="s">
        <v>18</v>
      </c>
      <c r="D34" s="46">
        <v>2</v>
      </c>
      <c r="E34" s="41">
        <f t="shared" si="0"/>
        <v>38.478236100000004</v>
      </c>
      <c r="F34" s="41">
        <f>E34*D34</f>
        <v>76.956472200000007</v>
      </c>
      <c r="G34" s="46" t="s">
        <v>77</v>
      </c>
      <c r="H34" s="178">
        <f>'CUSTO UNITÁRIO'!G98</f>
        <v>29.82809</v>
      </c>
      <c r="I34" s="42">
        <v>1.29</v>
      </c>
      <c r="J34" s="43">
        <f>F34/F51%</f>
        <v>0.11097887486076484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0.23349619909243141</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0.15809791180506574</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0.13658382069179345</v>
      </c>
    </row>
    <row r="38" spans="1:12" ht="24" customHeight="1">
      <c r="A38" s="28" t="s">
        <v>48</v>
      </c>
      <c r="B38" s="270" t="s">
        <v>110</v>
      </c>
      <c r="C38" s="464"/>
      <c r="D38" s="464"/>
      <c r="E38" s="464"/>
      <c r="F38" s="29">
        <f>SUM(F39:F40)</f>
        <v>3559.1633200000006</v>
      </c>
      <c r="G38" s="465"/>
      <c r="H38" s="464"/>
      <c r="I38" s="464"/>
      <c r="J38" s="48">
        <f>F38/F51%</f>
        <v>5.1326669402512497</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4.5044260124633961</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0.62824092778785323</v>
      </c>
    </row>
    <row r="41" spans="1:12" ht="30.75" customHeight="1">
      <c r="A41" s="28" t="s">
        <v>52</v>
      </c>
      <c r="B41" s="270" t="s">
        <v>109</v>
      </c>
      <c r="C41" s="466"/>
      <c r="D41" s="467"/>
      <c r="E41" s="467"/>
      <c r="F41" s="29">
        <f>SUM(F42:F47)</f>
        <v>2841.2800081800001</v>
      </c>
      <c r="G41" s="465"/>
      <c r="H41" s="464"/>
      <c r="I41" s="464"/>
      <c r="J41" s="48">
        <f>F41/F51%</f>
        <v>4.097407917201811</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2.1616594089574646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1.4239393494927925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0.15211490051277882</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0.10073568360747226</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0.10519060062037136</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0.15376797401093151</v>
      </c>
      <c r="L47" s="2"/>
    </row>
    <row r="48" spans="1:12" ht="20.100000000000001" customHeight="1">
      <c r="A48" s="259" t="s">
        <v>306</v>
      </c>
      <c r="B48" s="260" t="s">
        <v>60</v>
      </c>
      <c r="C48" s="474"/>
      <c r="D48" s="475"/>
      <c r="E48" s="476"/>
      <c r="F48" s="261">
        <f>SUM(F49:F49)</f>
        <v>554.6174400000001</v>
      </c>
      <c r="G48" s="474"/>
      <c r="H48" s="475"/>
      <c r="I48" s="476"/>
      <c r="J48" s="262">
        <f>F48/F51%</f>
        <v>0.79981342322183202</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0.79981342322183202</v>
      </c>
    </row>
    <row r="50" spans="1:13" ht="16.5" thickTop="1" thickBot="1">
      <c r="A50" s="468"/>
      <c r="B50" s="468"/>
      <c r="C50" s="468"/>
      <c r="D50" s="468"/>
      <c r="E50" s="468"/>
      <c r="F50" s="468"/>
      <c r="G50" s="468"/>
      <c r="H50" s="468"/>
      <c r="I50" s="468"/>
      <c r="J50" s="468"/>
      <c r="K50" s="2"/>
    </row>
    <row r="51" spans="1:13" ht="24.95" customHeight="1" thickTop="1" thickBot="1">
      <c r="A51" s="469" t="s">
        <v>61</v>
      </c>
      <c r="B51" s="470"/>
      <c r="C51" s="57" t="s">
        <v>62</v>
      </c>
      <c r="D51" s="139">
        <v>78</v>
      </c>
      <c r="E51" s="58">
        <f>F51/D51</f>
        <v>889.01733748820516</v>
      </c>
      <c r="F51" s="58">
        <f>SUM(F13,F18,F20,F22,F24,F38,F41,F48)</f>
        <v>69343.352324079999</v>
      </c>
      <c r="G51" s="471"/>
      <c r="H51" s="472"/>
      <c r="I51" s="473"/>
      <c r="J51" s="59">
        <f>F51/F51%</f>
        <v>100</v>
      </c>
      <c r="K51" s="248"/>
      <c r="L51" s="2"/>
      <c r="M51" s="2"/>
    </row>
    <row r="52" spans="1:13" ht="13.5" customHeight="1" thickTop="1">
      <c r="A52" s="376"/>
      <c r="B52" s="376"/>
      <c r="C52" s="376"/>
      <c r="D52" s="376"/>
      <c r="E52" s="376"/>
      <c r="F52" s="376"/>
      <c r="G52" s="376"/>
      <c r="H52" s="376"/>
      <c r="I52" s="376"/>
      <c r="J52" s="376"/>
    </row>
    <row r="53" spans="1:13">
      <c r="A53" s="376"/>
      <c r="B53" s="376"/>
      <c r="C53" s="376"/>
      <c r="D53" s="376"/>
      <c r="E53" s="376"/>
      <c r="F53" s="376"/>
      <c r="G53" s="376"/>
      <c r="H53" s="376"/>
      <c r="I53" s="376"/>
      <c r="J53" s="376"/>
    </row>
    <row r="54" spans="1:13">
      <c r="A54" s="376"/>
      <c r="B54" s="376"/>
      <c r="C54" s="376"/>
      <c r="D54" s="376"/>
      <c r="E54" s="376"/>
      <c r="F54" s="376"/>
      <c r="G54" s="376"/>
      <c r="H54" s="376"/>
      <c r="I54" s="376"/>
      <c r="J54" s="376"/>
    </row>
    <row r="55" spans="1:13">
      <c r="A55" s="376"/>
      <c r="B55" s="376"/>
      <c r="C55" s="376"/>
      <c r="D55" s="376"/>
      <c r="E55" s="376"/>
      <c r="F55" s="376"/>
      <c r="G55" s="376"/>
      <c r="H55" s="376"/>
      <c r="I55" s="376"/>
      <c r="J55" s="376"/>
    </row>
    <row r="56" spans="1:13">
      <c r="A56" s="376"/>
      <c r="B56" s="376"/>
      <c r="C56" s="376"/>
      <c r="D56" s="376"/>
      <c r="E56" s="376"/>
      <c r="F56" s="376"/>
      <c r="G56" s="376"/>
      <c r="H56" s="376"/>
      <c r="I56" s="376"/>
      <c r="J56" s="376"/>
      <c r="L56" s="2"/>
    </row>
    <row r="57" spans="1:13">
      <c r="A57" s="376"/>
      <c r="B57" s="376"/>
      <c r="C57" s="376"/>
      <c r="D57" s="376"/>
      <c r="E57" s="376"/>
      <c r="F57" s="376"/>
      <c r="G57" s="376"/>
      <c r="H57" s="376"/>
      <c r="I57" s="376"/>
      <c r="J57" s="376"/>
    </row>
    <row r="58" spans="1:13">
      <c r="A58" s="376"/>
      <c r="B58" s="376"/>
      <c r="C58" s="376"/>
      <c r="D58" s="376"/>
      <c r="E58" s="376"/>
      <c r="F58" s="376"/>
      <c r="G58" s="376"/>
      <c r="H58" s="376"/>
      <c r="I58" s="376"/>
      <c r="J58" s="376"/>
    </row>
    <row r="59" spans="1:13">
      <c r="A59" s="376"/>
      <c r="B59" s="376"/>
      <c r="C59" s="376"/>
      <c r="D59" s="376"/>
      <c r="E59" s="376"/>
      <c r="F59" s="376"/>
      <c r="G59" s="376"/>
      <c r="H59" s="376"/>
      <c r="I59" s="376"/>
      <c r="J59" s="376"/>
    </row>
    <row r="60" spans="1:13">
      <c r="A60" s="376"/>
      <c r="B60" s="376"/>
      <c r="C60" s="376"/>
      <c r="D60" s="376"/>
      <c r="E60" s="376"/>
      <c r="F60" s="376"/>
      <c r="G60" s="376"/>
      <c r="H60" s="376"/>
      <c r="I60" s="376"/>
      <c r="J60" s="376"/>
    </row>
    <row r="61" spans="1:13">
      <c r="A61" s="376"/>
      <c r="B61" s="376"/>
      <c r="C61" s="376"/>
      <c r="D61" s="376"/>
      <c r="E61" s="376"/>
      <c r="F61" s="376"/>
      <c r="G61" s="376"/>
      <c r="H61" s="376"/>
      <c r="I61" s="376"/>
      <c r="J61" s="376"/>
    </row>
    <row r="62" spans="1:13">
      <c r="A62" s="376"/>
      <c r="B62" s="376"/>
      <c r="C62" s="376"/>
      <c r="D62" s="376"/>
      <c r="E62" s="376"/>
      <c r="F62" s="376"/>
      <c r="G62" s="376"/>
      <c r="H62" s="376"/>
      <c r="I62" s="376"/>
      <c r="J62" s="376"/>
    </row>
    <row r="65" spans="7:7">
      <c r="G65" s="60"/>
    </row>
    <row r="66" spans="7:7">
      <c r="G66" s="61"/>
    </row>
    <row r="67" spans="7:7">
      <c r="G67" s="2"/>
    </row>
    <row r="68" spans="7:7">
      <c r="G68" s="2"/>
    </row>
    <row r="69" spans="7:7">
      <c r="G69" s="2"/>
    </row>
  </sheetData>
  <mergeCells count="38">
    <mergeCell ref="A51:B51"/>
    <mergeCell ref="G51:I51"/>
    <mergeCell ref="A52:J62"/>
    <mergeCell ref="C48:E48"/>
    <mergeCell ref="G48:I48"/>
    <mergeCell ref="C38:E38"/>
    <mergeCell ref="G38:I38"/>
    <mergeCell ref="C41:E41"/>
    <mergeCell ref="G41:I41"/>
    <mergeCell ref="A50:J50"/>
    <mergeCell ref="C20:E20"/>
    <mergeCell ref="G20:I20"/>
    <mergeCell ref="C22:E22"/>
    <mergeCell ref="G22:I22"/>
    <mergeCell ref="C24:E24"/>
    <mergeCell ref="G24:I24"/>
    <mergeCell ref="C12:E12"/>
    <mergeCell ref="G12:I12"/>
    <mergeCell ref="C13:E13"/>
    <mergeCell ref="G13:I13"/>
    <mergeCell ref="C18:E18"/>
    <mergeCell ref="G18:I18"/>
    <mergeCell ref="A9:G9"/>
    <mergeCell ref="H9:J9"/>
    <mergeCell ref="A10:A11"/>
    <mergeCell ref="B10:B11"/>
    <mergeCell ref="C10:C11"/>
    <mergeCell ref="D10:D11"/>
    <mergeCell ref="E10:F10"/>
    <mergeCell ref="G10:H10"/>
    <mergeCell ref="J10:J11"/>
    <mergeCell ref="A6:J6"/>
    <mergeCell ref="A7:D7"/>
    <mergeCell ref="E7:G7"/>
    <mergeCell ref="H7:J7"/>
    <mergeCell ref="A8:C8"/>
    <mergeCell ref="D8:G8"/>
    <mergeCell ref="H8:J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topLeftCell="A166" zoomScale="90" zoomScaleNormal="80" zoomScaleSheetLayoutView="90" workbookViewId="0">
      <selection activeCell="F175" sqref="F175"/>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376"/>
      <c r="B1" s="376"/>
      <c r="C1" s="376"/>
      <c r="D1" s="376"/>
      <c r="E1" s="376"/>
      <c r="F1" s="376"/>
      <c r="G1" s="376"/>
    </row>
    <row r="2" spans="1:7">
      <c r="A2" s="376"/>
      <c r="B2" s="376"/>
      <c r="C2" s="376"/>
      <c r="D2" s="376"/>
      <c r="E2" s="376"/>
      <c r="F2" s="376"/>
      <c r="G2" s="376"/>
    </row>
    <row r="3" spans="1:7">
      <c r="A3" s="376"/>
      <c r="B3" s="376"/>
      <c r="C3" s="376"/>
      <c r="D3" s="376"/>
      <c r="E3" s="376"/>
      <c r="F3" s="376"/>
      <c r="G3" s="376"/>
    </row>
    <row r="4" spans="1:7">
      <c r="A4" s="376"/>
      <c r="B4" s="376"/>
      <c r="C4" s="376"/>
      <c r="D4" s="376"/>
      <c r="E4" s="376"/>
      <c r="F4" s="376"/>
      <c r="G4" s="376"/>
    </row>
    <row r="5" spans="1:7">
      <c r="A5" s="376"/>
      <c r="B5" s="376"/>
      <c r="C5" s="376"/>
      <c r="D5" s="376"/>
      <c r="E5" s="376"/>
      <c r="F5" s="376"/>
      <c r="G5" s="376"/>
    </row>
    <row r="6" spans="1:7" ht="20.25" customHeight="1" thickBot="1">
      <c r="A6" s="504"/>
      <c r="B6" s="504"/>
      <c r="C6" s="504"/>
      <c r="D6" s="504"/>
      <c r="E6" s="504"/>
      <c r="F6" s="504"/>
      <c r="G6" s="504"/>
    </row>
    <row r="7" spans="1:7" ht="63" customHeight="1" thickTop="1" thickBot="1">
      <c r="A7" s="481" t="s">
        <v>348</v>
      </c>
      <c r="B7" s="482"/>
      <c r="C7" s="483"/>
      <c r="D7" s="501" t="s">
        <v>378</v>
      </c>
      <c r="E7" s="502"/>
      <c r="F7" s="503"/>
      <c r="G7" s="244">
        <v>43738</v>
      </c>
    </row>
    <row r="8" spans="1:7" ht="54" customHeight="1" thickTop="1" thickBot="1">
      <c r="A8" s="196" t="s">
        <v>143</v>
      </c>
      <c r="B8" s="481" t="s">
        <v>388</v>
      </c>
      <c r="C8" s="482"/>
      <c r="D8" s="482"/>
      <c r="E8" s="482"/>
      <c r="F8" s="482"/>
      <c r="G8" s="483"/>
    </row>
    <row r="9" spans="1:7" ht="22.5" customHeight="1" thickTop="1" thickBot="1">
      <c r="A9" s="486" t="s">
        <v>379</v>
      </c>
      <c r="B9" s="487"/>
      <c r="C9" s="487"/>
      <c r="D9" s="487"/>
      <c r="E9" s="487"/>
      <c r="F9" s="487"/>
      <c r="G9" s="488"/>
    </row>
    <row r="10" spans="1:7" ht="30" customHeight="1" thickTop="1">
      <c r="A10" s="498" t="s">
        <v>144</v>
      </c>
      <c r="B10" s="499"/>
      <c r="C10" s="499"/>
      <c r="D10" s="499"/>
      <c r="E10" s="499"/>
      <c r="F10" s="499"/>
      <c r="G10" s="500"/>
    </row>
    <row r="11" spans="1:7" ht="18" customHeight="1">
      <c r="A11" s="496" t="s">
        <v>145</v>
      </c>
      <c r="B11" s="497"/>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9"/>
      <c r="B15" s="490"/>
      <c r="C15" s="490"/>
      <c r="D15" s="490"/>
      <c r="E15" s="490"/>
      <c r="F15" s="319" t="s">
        <v>159</v>
      </c>
      <c r="G15" s="305">
        <f>SUM(G12:G14)</f>
        <v>455.68</v>
      </c>
    </row>
    <row r="16" spans="1:7" ht="30" customHeight="1">
      <c r="A16" s="493" t="s">
        <v>160</v>
      </c>
      <c r="B16" s="494"/>
      <c r="C16" s="494"/>
      <c r="D16" s="494"/>
      <c r="E16" s="494"/>
      <c r="F16" s="494"/>
      <c r="G16" s="495"/>
    </row>
    <row r="17" spans="1:10" ht="18" customHeight="1">
      <c r="A17" s="491" t="s">
        <v>145</v>
      </c>
      <c r="B17" s="492"/>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9"/>
      <c r="B29" s="490"/>
      <c r="C29" s="490"/>
      <c r="D29" s="490"/>
      <c r="E29" s="490"/>
      <c r="F29" s="319" t="s">
        <v>159</v>
      </c>
      <c r="G29" s="305">
        <f>SUM(G18:G28)</f>
        <v>34.825063</v>
      </c>
    </row>
    <row r="30" spans="1:10" ht="19.5" customHeight="1">
      <c r="A30" s="493" t="s">
        <v>200</v>
      </c>
      <c r="B30" s="494"/>
      <c r="C30" s="494"/>
      <c r="D30" s="494"/>
      <c r="E30" s="494"/>
      <c r="F30" s="494"/>
      <c r="G30" s="495"/>
    </row>
    <row r="31" spans="1:10" ht="30">
      <c r="A31" s="491" t="s">
        <v>145</v>
      </c>
      <c r="B31" s="492"/>
      <c r="C31" s="274" t="s">
        <v>146</v>
      </c>
      <c r="D31" s="274" t="s">
        <v>5</v>
      </c>
      <c r="E31" s="274" t="s">
        <v>147</v>
      </c>
      <c r="F31" s="274" t="s">
        <v>148</v>
      </c>
      <c r="G31" s="296" t="s">
        <v>10</v>
      </c>
    </row>
    <row r="32" spans="1:10" s="205" customFormat="1" ht="30" customHeight="1">
      <c r="A32" s="297" t="s">
        <v>358</v>
      </c>
      <c r="B32" s="199" t="s">
        <v>359</v>
      </c>
      <c r="C32" s="271" t="s">
        <v>202</v>
      </c>
      <c r="D32" s="271" t="s">
        <v>155</v>
      </c>
      <c r="E32" s="276">
        <v>3</v>
      </c>
      <c r="F32" s="277">
        <v>17.25</v>
      </c>
      <c r="G32" s="299">
        <f>F32*E32</f>
        <v>51.75</v>
      </c>
    </row>
    <row r="33" spans="1:9" ht="27" customHeight="1">
      <c r="A33" s="297" t="s">
        <v>203</v>
      </c>
      <c r="B33" s="199" t="s">
        <v>355</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360</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356</v>
      </c>
      <c r="B37" s="199" t="s">
        <v>357</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t="s">
        <v>385</v>
      </c>
    </row>
    <row r="40" spans="1:9" ht="18" customHeight="1">
      <c r="A40" s="297" t="s">
        <v>211</v>
      </c>
      <c r="B40" s="199" t="s">
        <v>212</v>
      </c>
      <c r="C40" s="271" t="s">
        <v>202</v>
      </c>
      <c r="D40" s="271" t="s">
        <v>169</v>
      </c>
      <c r="E40" s="276">
        <v>0.1</v>
      </c>
      <c r="F40" s="277">
        <v>10.78</v>
      </c>
      <c r="G40" s="299">
        <f t="shared" si="2"/>
        <v>1.0780000000000001</v>
      </c>
    </row>
    <row r="41" spans="1:9" ht="57.75" customHeight="1">
      <c r="A41" s="477"/>
      <c r="B41" s="478"/>
      <c r="C41" s="478"/>
      <c r="D41" s="478"/>
      <c r="E41" s="478"/>
      <c r="F41" s="374" t="s">
        <v>384</v>
      </c>
      <c r="G41" s="299">
        <f>SUM(G32:G40)</f>
        <v>358.51363999999995</v>
      </c>
      <c r="I41" s="204"/>
    </row>
    <row r="42" spans="1:9" ht="45" customHeight="1" thickBot="1">
      <c r="A42" s="479"/>
      <c r="B42" s="480"/>
      <c r="C42" s="480"/>
      <c r="D42" s="480"/>
      <c r="E42" s="480"/>
      <c r="F42" s="321" t="s">
        <v>159</v>
      </c>
      <c r="G42" s="318">
        <f>SUM(G41)</f>
        <v>358.51363999999995</v>
      </c>
      <c r="I42" s="204"/>
    </row>
    <row r="43" spans="1:9" ht="18" customHeight="1" thickTop="1">
      <c r="A43" s="511" t="s">
        <v>349</v>
      </c>
      <c r="B43" s="512"/>
      <c r="C43" s="512"/>
      <c r="D43" s="512"/>
      <c r="E43" s="512"/>
      <c r="F43" s="512"/>
      <c r="G43" s="513"/>
      <c r="I43" s="250"/>
    </row>
    <row r="44" spans="1:9" ht="18" customHeight="1">
      <c r="A44" s="491" t="s">
        <v>145</v>
      </c>
      <c r="B44" s="492"/>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9"/>
      <c r="B46" s="490"/>
      <c r="C46" s="490"/>
      <c r="D46" s="490"/>
      <c r="E46" s="490"/>
      <c r="F46" s="319" t="s">
        <v>159</v>
      </c>
      <c r="G46" s="305">
        <f>SUM(G45)</f>
        <v>1.0864</v>
      </c>
    </row>
    <row r="47" spans="1:9" ht="18" customHeight="1">
      <c r="A47" s="493" t="s">
        <v>352</v>
      </c>
      <c r="B47" s="494"/>
      <c r="C47" s="494"/>
      <c r="D47" s="494"/>
      <c r="E47" s="494"/>
      <c r="F47" s="494"/>
      <c r="G47" s="495"/>
    </row>
    <row r="48" spans="1:9" ht="18" customHeight="1">
      <c r="A48" s="491" t="s">
        <v>145</v>
      </c>
      <c r="B48" s="492"/>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9"/>
      <c r="B54" s="490"/>
      <c r="C54" s="490"/>
      <c r="D54" s="490"/>
      <c r="E54" s="490"/>
      <c r="F54" s="319" t="s">
        <v>159</v>
      </c>
      <c r="G54" s="305">
        <f>SUM(G49:G53)</f>
        <v>40.467599999999997</v>
      </c>
      <c r="H54" s="62"/>
      <c r="J54" s="204"/>
    </row>
    <row r="55" spans="1:10" ht="18" customHeight="1">
      <c r="A55" s="505" t="s">
        <v>230</v>
      </c>
      <c r="B55" s="506"/>
      <c r="C55" s="506"/>
      <c r="D55" s="506"/>
      <c r="E55" s="506"/>
      <c r="F55" s="506"/>
      <c r="G55" s="507"/>
    </row>
    <row r="56" spans="1:10" ht="18" customHeight="1">
      <c r="A56" s="491" t="s">
        <v>145</v>
      </c>
      <c r="B56" s="492"/>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9"/>
      <c r="B60" s="490"/>
      <c r="C60" s="490"/>
      <c r="D60" s="490"/>
      <c r="E60" s="490"/>
      <c r="F60" s="319" t="s">
        <v>159</v>
      </c>
      <c r="G60" s="305">
        <f>SUM(G57:G59)</f>
        <v>65.548000000000002</v>
      </c>
    </row>
    <row r="61" spans="1:10" ht="18" customHeight="1">
      <c r="A61" s="493" t="s">
        <v>236</v>
      </c>
      <c r="B61" s="494"/>
      <c r="C61" s="494"/>
      <c r="D61" s="494"/>
      <c r="E61" s="494"/>
      <c r="F61" s="494"/>
      <c r="G61" s="495"/>
    </row>
    <row r="62" spans="1:10" ht="18" customHeight="1">
      <c r="A62" s="491" t="s">
        <v>145</v>
      </c>
      <c r="B62" s="492"/>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9"/>
      <c r="B68" s="490"/>
      <c r="C68" s="490"/>
      <c r="D68" s="490"/>
      <c r="E68" s="490"/>
      <c r="F68" s="319" t="s">
        <v>159</v>
      </c>
      <c r="G68" s="305">
        <f>SUM(G63:G67)</f>
        <v>40.467599999999997</v>
      </c>
      <c r="I68" s="62"/>
    </row>
    <row r="69" spans="1:9" ht="18" customHeight="1">
      <c r="A69" s="493" t="s">
        <v>237</v>
      </c>
      <c r="B69" s="494"/>
      <c r="C69" s="494"/>
      <c r="D69" s="494"/>
      <c r="E69" s="494"/>
      <c r="F69" s="494"/>
      <c r="G69" s="495"/>
    </row>
    <row r="70" spans="1:9" ht="18" customHeight="1">
      <c r="A70" s="491" t="s">
        <v>145</v>
      </c>
      <c r="B70" s="492"/>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361</v>
      </c>
      <c r="B73" s="199" t="s">
        <v>362</v>
      </c>
      <c r="C73" s="271" t="s">
        <v>202</v>
      </c>
      <c r="D73" s="271" t="s">
        <v>257</v>
      </c>
      <c r="E73" s="276">
        <v>1</v>
      </c>
      <c r="F73" s="277">
        <v>4.0599999999999996</v>
      </c>
      <c r="G73" s="299">
        <f>F73*E73</f>
        <v>4.0599999999999996</v>
      </c>
    </row>
    <row r="74" spans="1:9" ht="60">
      <c r="A74" s="477"/>
      <c r="B74" s="478"/>
      <c r="C74" s="478"/>
      <c r="D74" s="478"/>
      <c r="E74" s="478"/>
      <c r="F74" s="374" t="s">
        <v>383</v>
      </c>
      <c r="G74" s="299">
        <f>SUM(G71:G73)</f>
        <v>6.5009999999999994</v>
      </c>
      <c r="I74" s="245"/>
    </row>
    <row r="75" spans="1:9" ht="48" customHeight="1" thickBot="1">
      <c r="A75" s="479"/>
      <c r="B75" s="480"/>
      <c r="C75" s="480"/>
      <c r="D75" s="480"/>
      <c r="E75" s="480"/>
      <c r="F75" s="321" t="s">
        <v>159</v>
      </c>
      <c r="G75" s="318">
        <f>SUM(G74)</f>
        <v>6.5009999999999994</v>
      </c>
      <c r="H75" s="204"/>
      <c r="I75" s="204"/>
    </row>
    <row r="76" spans="1:9" ht="30" customHeight="1" thickTop="1">
      <c r="A76" s="505" t="s">
        <v>366</v>
      </c>
      <c r="B76" s="506"/>
      <c r="C76" s="506"/>
      <c r="D76" s="506"/>
      <c r="E76" s="506"/>
      <c r="F76" s="506"/>
      <c r="G76" s="507"/>
    </row>
    <row r="77" spans="1:9" ht="18" customHeight="1">
      <c r="A77" s="491" t="s">
        <v>145</v>
      </c>
      <c r="B77" s="492"/>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7"/>
      <c r="B83" s="478"/>
      <c r="C83" s="478"/>
      <c r="D83" s="478"/>
      <c r="E83" s="478"/>
      <c r="F83" s="319" t="s">
        <v>159</v>
      </c>
      <c r="G83" s="305">
        <f>SUM(G78:G82)</f>
        <v>54.968090000000004</v>
      </c>
    </row>
    <row r="84" spans="1:10" ht="18" customHeight="1">
      <c r="A84" s="493" t="s">
        <v>252</v>
      </c>
      <c r="B84" s="494"/>
      <c r="C84" s="494"/>
      <c r="D84" s="494"/>
      <c r="E84" s="494"/>
      <c r="F84" s="494"/>
      <c r="G84" s="495"/>
    </row>
    <row r="85" spans="1:10" ht="18" customHeight="1">
      <c r="A85" s="491" t="s">
        <v>145</v>
      </c>
      <c r="B85" s="492"/>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9"/>
      <c r="B89" s="490"/>
      <c r="C89" s="490"/>
      <c r="D89" s="490"/>
      <c r="E89" s="490"/>
      <c r="F89" s="374" t="s">
        <v>383</v>
      </c>
      <c r="G89" s="299">
        <f>SUM(G86:G88)</f>
        <v>60.554000000000002</v>
      </c>
      <c r="I89" s="204"/>
    </row>
    <row r="90" spans="1:10" ht="50.25" customHeight="1">
      <c r="A90" s="489"/>
      <c r="B90" s="490"/>
      <c r="C90" s="490"/>
      <c r="D90" s="490"/>
      <c r="E90" s="490"/>
      <c r="F90" s="319" t="s">
        <v>159</v>
      </c>
      <c r="G90" s="305">
        <f>SUM(G89)</f>
        <v>60.554000000000002</v>
      </c>
      <c r="H90" s="246"/>
      <c r="I90" s="204"/>
      <c r="J90" s="204"/>
    </row>
    <row r="91" spans="1:10" ht="30" customHeight="1">
      <c r="A91" s="493" t="s">
        <v>365</v>
      </c>
      <c r="B91" s="494"/>
      <c r="C91" s="494"/>
      <c r="D91" s="494"/>
      <c r="E91" s="494"/>
      <c r="F91" s="494"/>
      <c r="G91" s="495"/>
    </row>
    <row r="92" spans="1:10" ht="18" customHeight="1">
      <c r="A92" s="491" t="s">
        <v>145</v>
      </c>
      <c r="B92" s="492"/>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7"/>
      <c r="B98" s="478"/>
      <c r="C98" s="478"/>
      <c r="D98" s="478"/>
      <c r="E98" s="478"/>
      <c r="F98" s="319" t="s">
        <v>159</v>
      </c>
      <c r="G98" s="305">
        <f>SUM(G93:G97)</f>
        <v>29.82809</v>
      </c>
    </row>
    <row r="99" spans="1:7" ht="18" customHeight="1">
      <c r="A99" s="508" t="s">
        <v>367</v>
      </c>
      <c r="B99" s="509"/>
      <c r="C99" s="509"/>
      <c r="D99" s="509"/>
      <c r="E99" s="509"/>
      <c r="F99" s="509"/>
      <c r="G99" s="510"/>
    </row>
    <row r="100" spans="1:7" ht="18" customHeight="1">
      <c r="A100" s="491" t="s">
        <v>145</v>
      </c>
      <c r="B100" s="492"/>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7"/>
      <c r="B105" s="478"/>
      <c r="C105" s="478"/>
      <c r="D105" s="478"/>
      <c r="E105" s="478"/>
      <c r="F105" s="319" t="s">
        <v>159</v>
      </c>
      <c r="G105" s="305">
        <f>SUM(G101:G104)</f>
        <v>125.51480000000001</v>
      </c>
    </row>
    <row r="106" spans="1:7" ht="30" customHeight="1">
      <c r="A106" s="493" t="s">
        <v>261</v>
      </c>
      <c r="B106" s="494"/>
      <c r="C106" s="494"/>
      <c r="D106" s="494"/>
      <c r="E106" s="494"/>
      <c r="F106" s="494"/>
      <c r="G106" s="495"/>
    </row>
    <row r="107" spans="1:7" ht="18" customHeight="1">
      <c r="A107" s="491" t="s">
        <v>145</v>
      </c>
      <c r="B107" s="492"/>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84"/>
      <c r="B112" s="485"/>
      <c r="C112" s="485"/>
      <c r="D112" s="485"/>
      <c r="E112" s="485"/>
      <c r="F112" s="321" t="s">
        <v>159</v>
      </c>
      <c r="G112" s="318">
        <f>SUM(G108:G111)</f>
        <v>84.984800000000007</v>
      </c>
    </row>
    <row r="113" spans="1:7" ht="30" customHeight="1" thickTop="1">
      <c r="A113" s="505" t="s">
        <v>368</v>
      </c>
      <c r="B113" s="506"/>
      <c r="C113" s="506"/>
      <c r="D113" s="506"/>
      <c r="E113" s="506"/>
      <c r="F113" s="506"/>
      <c r="G113" s="507"/>
    </row>
    <row r="114" spans="1:7" ht="18" customHeight="1">
      <c r="A114" s="491" t="s">
        <v>145</v>
      </c>
      <c r="B114" s="492"/>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9"/>
      <c r="B119" s="490"/>
      <c r="C119" s="490"/>
      <c r="D119" s="490"/>
      <c r="E119" s="490"/>
      <c r="F119" s="319" t="s">
        <v>159</v>
      </c>
      <c r="G119" s="305">
        <f>SUM(G115:G118)</f>
        <v>73.42</v>
      </c>
    </row>
    <row r="120" spans="1:7" ht="18" customHeight="1">
      <c r="A120" s="508" t="s">
        <v>353</v>
      </c>
      <c r="B120" s="509"/>
      <c r="C120" s="509"/>
      <c r="D120" s="509"/>
      <c r="E120" s="509"/>
      <c r="F120" s="509"/>
      <c r="G120" s="510"/>
    </row>
    <row r="121" spans="1:7" ht="18" customHeight="1">
      <c r="A121" s="491" t="s">
        <v>145</v>
      </c>
      <c r="B121" s="492"/>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9"/>
      <c r="B124" s="490"/>
      <c r="C124" s="490"/>
      <c r="D124" s="490"/>
      <c r="E124" s="490"/>
      <c r="F124" s="320" t="s">
        <v>159</v>
      </c>
      <c r="G124" s="305">
        <f>SUM(G122:G123)</f>
        <v>84.427000000000007</v>
      </c>
    </row>
    <row r="125" spans="1:7" ht="32.25" customHeight="1">
      <c r="A125" s="493" t="s">
        <v>277</v>
      </c>
      <c r="B125" s="494"/>
      <c r="C125" s="494"/>
      <c r="D125" s="494"/>
      <c r="E125" s="494"/>
      <c r="F125" s="494"/>
      <c r="G125" s="495"/>
    </row>
    <row r="126" spans="1:7" ht="18" customHeight="1">
      <c r="A126" s="491" t="s">
        <v>145</v>
      </c>
      <c r="B126" s="492"/>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84"/>
      <c r="B129" s="485"/>
      <c r="C129" s="485"/>
      <c r="D129" s="485"/>
      <c r="E129" s="485"/>
      <c r="F129" s="321" t="s">
        <v>159</v>
      </c>
      <c r="G129" s="367">
        <f>SUM(G127:G128)</f>
        <v>1161.99</v>
      </c>
    </row>
    <row r="130" spans="1:7" ht="18" customHeight="1" thickTop="1">
      <c r="A130" s="505" t="s">
        <v>369</v>
      </c>
      <c r="B130" s="506"/>
      <c r="C130" s="506"/>
      <c r="D130" s="506"/>
      <c r="E130" s="506"/>
      <c r="F130" s="506"/>
      <c r="G130" s="507"/>
    </row>
    <row r="131" spans="1:7" ht="18" customHeight="1">
      <c r="A131" s="491" t="s">
        <v>145</v>
      </c>
      <c r="B131" s="492"/>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370</v>
      </c>
      <c r="B134" s="199" t="s">
        <v>284</v>
      </c>
      <c r="C134" s="271" t="s">
        <v>202</v>
      </c>
      <c r="D134" s="271" t="s">
        <v>162</v>
      </c>
      <c r="E134" s="298">
        <v>1</v>
      </c>
      <c r="F134" s="277">
        <v>7.8</v>
      </c>
      <c r="G134" s="299">
        <f t="shared" si="12"/>
        <v>7.8</v>
      </c>
    </row>
    <row r="135" spans="1:7" ht="60">
      <c r="A135" s="489"/>
      <c r="B135" s="490"/>
      <c r="C135" s="490"/>
      <c r="D135" s="490"/>
      <c r="E135" s="490"/>
      <c r="F135" s="374" t="s">
        <v>382</v>
      </c>
      <c r="G135" s="299">
        <f>SUM(G132:G134)</f>
        <v>8.5047999999999995</v>
      </c>
    </row>
    <row r="136" spans="1:7" ht="42.75" customHeight="1">
      <c r="A136" s="489"/>
      <c r="B136" s="490"/>
      <c r="C136" s="490"/>
      <c r="D136" s="490"/>
      <c r="E136" s="490"/>
      <c r="F136" s="319" t="s">
        <v>159</v>
      </c>
      <c r="G136" s="305">
        <f>SUM(G135)</f>
        <v>8.5047999999999995</v>
      </c>
    </row>
    <row r="137" spans="1:7" ht="28.5" customHeight="1">
      <c r="A137" s="493" t="s">
        <v>285</v>
      </c>
      <c r="B137" s="494"/>
      <c r="C137" s="494"/>
      <c r="D137" s="494"/>
      <c r="E137" s="494"/>
      <c r="F137" s="494"/>
      <c r="G137" s="495"/>
    </row>
    <row r="138" spans="1:7" ht="18" customHeight="1">
      <c r="A138" s="491" t="s">
        <v>145</v>
      </c>
      <c r="B138" s="492"/>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9"/>
      <c r="B143" s="490"/>
      <c r="C143" s="490"/>
      <c r="D143" s="490"/>
      <c r="E143" s="490"/>
      <c r="F143" s="319" t="s">
        <v>159</v>
      </c>
      <c r="G143" s="305">
        <f>SUM(G139:G142)</f>
        <v>40.884329999999999</v>
      </c>
    </row>
    <row r="144" spans="1:7" ht="18" customHeight="1">
      <c r="A144" s="493" t="s">
        <v>293</v>
      </c>
      <c r="B144" s="494"/>
      <c r="C144" s="494"/>
      <c r="D144" s="494"/>
      <c r="E144" s="494"/>
      <c r="F144" s="494"/>
      <c r="G144" s="495"/>
    </row>
    <row r="145" spans="1:7" ht="18" customHeight="1">
      <c r="A145" s="491" t="s">
        <v>145</v>
      </c>
      <c r="B145" s="492"/>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514"/>
      <c r="B149" s="515"/>
      <c r="C149" s="515"/>
      <c r="D149" s="515"/>
      <c r="E149" s="515"/>
      <c r="F149" s="323" t="s">
        <v>381</v>
      </c>
      <c r="G149" s="351">
        <f>SUM(G146:G148)</f>
        <v>54.15</v>
      </c>
    </row>
    <row r="150" spans="1:7" ht="45" customHeight="1">
      <c r="A150" s="489"/>
      <c r="B150" s="490"/>
      <c r="C150" s="490"/>
      <c r="D150" s="490"/>
      <c r="E150" s="490"/>
      <c r="F150" s="319" t="s">
        <v>159</v>
      </c>
      <c r="G150" s="317">
        <f>SUM(G149)</f>
        <v>54.15</v>
      </c>
    </row>
    <row r="151" spans="1:7" ht="18" customHeight="1">
      <c r="A151" s="493" t="s">
        <v>296</v>
      </c>
      <c r="B151" s="494"/>
      <c r="C151" s="494"/>
      <c r="D151" s="494"/>
      <c r="E151" s="494"/>
      <c r="F151" s="494"/>
      <c r="G151" s="495"/>
    </row>
    <row r="152" spans="1:7" ht="18" customHeight="1">
      <c r="A152" s="491" t="s">
        <v>145</v>
      </c>
      <c r="B152" s="492"/>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3" t="s">
        <v>301</v>
      </c>
      <c r="B157" s="494"/>
      <c r="C157" s="494"/>
      <c r="D157" s="494"/>
      <c r="E157" s="494"/>
      <c r="F157" s="494"/>
      <c r="G157" s="495"/>
    </row>
    <row r="158" spans="1:7" ht="18" customHeight="1">
      <c r="A158" s="491" t="s">
        <v>145</v>
      </c>
      <c r="B158" s="492"/>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505" t="s">
        <v>307</v>
      </c>
      <c r="B163" s="506"/>
      <c r="C163" s="506"/>
      <c r="D163" s="506"/>
      <c r="E163" s="506"/>
      <c r="F163" s="506"/>
      <c r="G163" s="507"/>
    </row>
    <row r="164" spans="1:7" ht="18" customHeight="1">
      <c r="A164" s="491" t="s">
        <v>145</v>
      </c>
      <c r="B164" s="492"/>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7"/>
      <c r="B166" s="478"/>
      <c r="C166" s="478"/>
      <c r="D166" s="478"/>
      <c r="E166" s="478"/>
      <c r="F166" s="374" t="s">
        <v>380</v>
      </c>
      <c r="G166" s="299">
        <f>SUM(G165)</f>
        <v>5.5120000000000005</v>
      </c>
    </row>
    <row r="167" spans="1:7" ht="45" customHeight="1" thickBot="1">
      <c r="A167" s="479"/>
      <c r="B167" s="480"/>
      <c r="C167" s="480"/>
      <c r="D167" s="480"/>
      <c r="E167" s="480"/>
      <c r="F167" s="321" t="s">
        <v>159</v>
      </c>
      <c r="G167" s="318">
        <f>SUM(G166)</f>
        <v>5.5120000000000005</v>
      </c>
    </row>
    <row r="168" spans="1:7" ht="15.75" thickTop="1"/>
  </sheetData>
  <mergeCells count="69">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 ref="A152:B152"/>
    <mergeCell ref="A157:G157"/>
    <mergeCell ref="A158:B158"/>
    <mergeCell ref="A143:E143"/>
    <mergeCell ref="A144:G144"/>
    <mergeCell ref="A145:B145"/>
    <mergeCell ref="A151:G151"/>
    <mergeCell ref="A76:G76"/>
    <mergeCell ref="A77:B77"/>
    <mergeCell ref="A46:E46"/>
    <mergeCell ref="A47:G47"/>
    <mergeCell ref="A48:B48"/>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C7"/>
    <mergeCell ref="A16:G16"/>
    <mergeCell ref="A17:B17"/>
    <mergeCell ref="A30:G30"/>
    <mergeCell ref="A31:B31"/>
    <mergeCell ref="A11:B11"/>
    <mergeCell ref="A10:G10"/>
    <mergeCell ref="A15:E15"/>
    <mergeCell ref="D7:F7"/>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view="pageBreakPreview" topLeftCell="A76" zoomScale="85" zoomScaleNormal="100" zoomScaleSheetLayoutView="85" workbookViewId="0">
      <selection activeCell="H90" sqref="H90"/>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87" t="s">
        <v>95</v>
      </c>
      <c r="B6" s="588"/>
      <c r="C6" s="588"/>
      <c r="D6" s="588"/>
      <c r="E6" s="588"/>
      <c r="F6" s="588"/>
      <c r="G6" s="588"/>
      <c r="H6" s="588"/>
      <c r="I6" s="589" t="s">
        <v>96</v>
      </c>
    </row>
    <row r="7" spans="1:12" ht="16.5" customHeight="1" thickTop="1" thickBot="1">
      <c r="A7" s="590" t="str">
        <f>'POÇO ARTESIANO; RESERVATÓRIO '!$A$6:$J$6</f>
        <v>OBRA: ORÇAMENTO SINTÉTICO DE MATERIAL E MÃO DE OBRA PARA A PERFURAÇÃO DO POÇO SEM-ARTESIANO DE 80 METROS LINEARES EM SOLO E ROCHAS SEDIMENTARES, QUE SERÁ IMPLANTADO NA COMUNIDADE GARIMPEIRA VILA NOVA - ITAITUBA/PA</v>
      </c>
      <c r="B7" s="591"/>
      <c r="C7" s="591"/>
      <c r="D7" s="591"/>
      <c r="E7" s="591"/>
      <c r="F7" s="591"/>
      <c r="G7" s="591"/>
      <c r="H7" s="592"/>
      <c r="I7" s="589"/>
      <c r="J7" s="64"/>
      <c r="K7" s="64"/>
      <c r="L7" s="65"/>
    </row>
    <row r="8" spans="1:12" ht="44.25" customHeight="1" thickTop="1" thickBot="1">
      <c r="A8" s="593"/>
      <c r="B8" s="594"/>
      <c r="C8" s="594"/>
      <c r="D8" s="594"/>
      <c r="E8" s="594"/>
      <c r="F8" s="594"/>
      <c r="G8" s="594"/>
      <c r="H8" s="595"/>
      <c r="I8" s="66" t="s">
        <v>390</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63"/>
      <c r="D10" s="564"/>
      <c r="E10" s="564"/>
      <c r="F10" s="564"/>
      <c r="G10" s="564"/>
      <c r="H10" s="564"/>
      <c r="I10" s="565"/>
      <c r="J10" s="62"/>
      <c r="K10" s="62"/>
      <c r="L10" s="65"/>
    </row>
    <row r="11" spans="1:12" ht="20.100000000000001" customHeight="1">
      <c r="A11" s="71" t="str">
        <f>'POÇO ARTESIANO; RESERVATÓRIO '!A13</f>
        <v>1.1</v>
      </c>
      <c r="B11" s="123" t="str">
        <f>'POÇO ARTESIANO; RESERVATÓRIO '!B13</f>
        <v>SERVIÇOS PRELIMINARES:</v>
      </c>
      <c r="C11" s="596"/>
      <c r="D11" s="597"/>
      <c r="E11" s="597"/>
      <c r="F11" s="597"/>
      <c r="G11" s="597"/>
      <c r="H11" s="597"/>
      <c r="I11" s="598"/>
      <c r="J11" s="62"/>
      <c r="K11" s="62"/>
      <c r="L11" s="65"/>
    </row>
    <row r="12" spans="1:12" ht="18.95" customHeight="1">
      <c r="A12" s="580" t="str">
        <f>'POÇO ARTESIANO; RESERVATÓRIO '!A14</f>
        <v>1.1.1</v>
      </c>
      <c r="B12" s="582" t="str">
        <f>'POÇO ARTESIANO; RESERVATÓRIO '!B14</f>
        <v>MOBILIZACAO E INSTALACAO DE 01 EQUIPAMENTO DE SONDAGEM, DISTANCIA DE 10KM ATE 20KM.</v>
      </c>
      <c r="C12" s="559" t="str">
        <f>'POÇO ARTESIANO; RESERVATÓRIO '!C14</f>
        <v>und.</v>
      </c>
      <c r="D12" s="579">
        <f>'POÇO ARTESIANO; RESERVATÓRIO '!D14</f>
        <v>1</v>
      </c>
      <c r="E12" s="562">
        <f>'POÇO ARTESIANO; RESERVATÓRIO '!E14</f>
        <v>587.82720000000006</v>
      </c>
      <c r="F12" s="72">
        <v>1</v>
      </c>
      <c r="G12" s="72">
        <v>1</v>
      </c>
      <c r="H12" s="72" t="s">
        <v>103</v>
      </c>
      <c r="I12" s="73">
        <v>1</v>
      </c>
      <c r="J12" s="74"/>
      <c r="K12" s="62"/>
      <c r="L12" s="65"/>
    </row>
    <row r="13" spans="1:12" ht="18.95" customHeight="1">
      <c r="A13" s="581"/>
      <c r="B13" s="577"/>
      <c r="C13" s="583"/>
      <c r="D13" s="599"/>
      <c r="E13" s="586"/>
      <c r="F13" s="75">
        <f>E12*D12</f>
        <v>587.82720000000006</v>
      </c>
      <c r="G13" s="76">
        <f>F13</f>
        <v>587.82720000000006</v>
      </c>
      <c r="H13" s="77" t="s">
        <v>103</v>
      </c>
      <c r="I13" s="78">
        <f>SUM(G13)</f>
        <v>587.82720000000006</v>
      </c>
      <c r="J13" s="138"/>
      <c r="K13" s="62"/>
      <c r="L13" s="65"/>
    </row>
    <row r="14" spans="1:12" ht="35.1" customHeight="1">
      <c r="A14" s="580" t="str">
        <f>'POÇO ARTESIANO; RESERVATÓRIO '!A15</f>
        <v>1.1.2</v>
      </c>
      <c r="B14" s="548" t="str">
        <f>'POÇO ARTESIANO; RESERVATÓRIO '!B15</f>
        <v>LOCACAO CONVENCIONAL DE OBRA, UTILIZANDO GABARITO DE TÁBUAS CORRIDAS PONTALETADAS A CADA 2,00M - 2 UTILIZAÇÕES.</v>
      </c>
      <c r="C14" s="550" t="str">
        <f>'POÇO ARTESIANO; RESERVATÓRIO '!C15</f>
        <v>m</v>
      </c>
      <c r="D14" s="578">
        <f>'POÇO ARTESIANO; RESERVATÓRIO '!D15</f>
        <v>120</v>
      </c>
      <c r="E14" s="561">
        <f>'POÇO ARTESIANO; RESERVATÓRIO '!E15</f>
        <v>44.924331270000003</v>
      </c>
      <c r="F14" s="79">
        <v>1</v>
      </c>
      <c r="G14" s="79">
        <v>1</v>
      </c>
      <c r="H14" s="77" t="s">
        <v>103</v>
      </c>
      <c r="I14" s="80">
        <v>1</v>
      </c>
      <c r="J14" s="138"/>
      <c r="K14" s="62"/>
      <c r="L14" s="65"/>
    </row>
    <row r="15" spans="1:12" ht="35.1" customHeight="1">
      <c r="A15" s="581"/>
      <c r="B15" s="577"/>
      <c r="C15" s="559"/>
      <c r="D15" s="579"/>
      <c r="E15" s="562"/>
      <c r="F15" s="75">
        <f>E14*D14</f>
        <v>5390.9197524000001</v>
      </c>
      <c r="G15" s="76">
        <f>F15</f>
        <v>5390.9197524000001</v>
      </c>
      <c r="H15" s="77" t="s">
        <v>103</v>
      </c>
      <c r="I15" s="78">
        <f>G15</f>
        <v>5390.9197524000001</v>
      </c>
      <c r="J15" s="138"/>
      <c r="K15" s="62"/>
      <c r="L15" s="65"/>
    </row>
    <row r="16" spans="1:12" ht="15.95" customHeight="1">
      <c r="A16" s="580" t="str">
        <f>'POÇO ARTESIANO; RESERVATÓRIO '!A16</f>
        <v>1.1.3</v>
      </c>
      <c r="B16" s="548" t="str">
        <f>'POÇO ARTESIANO; RESERVATÓRIO '!B16</f>
        <v>Placa da obra em chapa galvanizada. 2,00x1,20m.</v>
      </c>
      <c r="C16" s="550" t="str">
        <f>'POÇO ARTESIANO; RESERVATÓRIO '!C16</f>
        <v>m²</v>
      </c>
      <c r="D16" s="578">
        <f>'POÇO ARTESIANO; RESERVATÓRIO '!D16</f>
        <v>2</v>
      </c>
      <c r="E16" s="561">
        <f>'POÇO ARTESIANO; RESERVATÓRIO '!E16</f>
        <v>462.48259559999997</v>
      </c>
      <c r="F16" s="79">
        <v>1</v>
      </c>
      <c r="G16" s="79">
        <v>1</v>
      </c>
      <c r="H16" s="77" t="s">
        <v>103</v>
      </c>
      <c r="I16" s="80">
        <v>1</v>
      </c>
      <c r="J16" s="138"/>
      <c r="K16" s="62"/>
      <c r="L16" s="65"/>
    </row>
    <row r="17" spans="1:12" ht="15.95" customHeight="1">
      <c r="A17" s="581"/>
      <c r="B17" s="577"/>
      <c r="C17" s="559"/>
      <c r="D17" s="579"/>
      <c r="E17" s="562"/>
      <c r="F17" s="75">
        <f>E16*D16</f>
        <v>924.96519119999994</v>
      </c>
      <c r="G17" s="76">
        <f>F17</f>
        <v>924.96519119999994</v>
      </c>
      <c r="H17" s="77" t="s">
        <v>103</v>
      </c>
      <c r="I17" s="78">
        <f>G17</f>
        <v>924.96519119999994</v>
      </c>
      <c r="J17" s="138"/>
      <c r="K17" s="62"/>
      <c r="L17" s="65"/>
    </row>
    <row r="18" spans="1:12" ht="15.95" customHeight="1">
      <c r="A18" s="580" t="str">
        <f>'POÇO ARTESIANO; RESERVATÓRIO '!A17</f>
        <v>1.1.4</v>
      </c>
      <c r="B18" s="601" t="str">
        <f>'POÇO ARTESIANO; RESERVATÓRIO '!B17</f>
        <v>CAPINA E LIMPEZA MANUAL DE TERRENO.</v>
      </c>
      <c r="C18" s="603" t="str">
        <f>'POÇO ARTESIANO; RESERVATÓRIO '!C17</f>
        <v>m²</v>
      </c>
      <c r="D18" s="605">
        <f>'POÇO ARTESIANO; RESERVATÓRIO '!D17</f>
        <v>120</v>
      </c>
      <c r="E18" s="607">
        <f>'POÇO ARTESIANO; RESERVATÓRIO '!E17</f>
        <v>1.401456</v>
      </c>
      <c r="F18" s="81">
        <v>1</v>
      </c>
      <c r="G18" s="81">
        <v>1</v>
      </c>
      <c r="H18" s="77" t="s">
        <v>103</v>
      </c>
      <c r="I18" s="82">
        <v>1</v>
      </c>
      <c r="J18" s="138"/>
      <c r="K18" s="62"/>
      <c r="L18" s="62"/>
    </row>
    <row r="19" spans="1:12" ht="15.95" customHeight="1">
      <c r="A19" s="600"/>
      <c r="B19" s="602"/>
      <c r="C19" s="604"/>
      <c r="D19" s="606"/>
      <c r="E19" s="608"/>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63"/>
      <c r="D20" s="564"/>
      <c r="E20" s="564"/>
      <c r="F20" s="564"/>
      <c r="G20" s="564"/>
      <c r="H20" s="564"/>
      <c r="I20" s="565"/>
      <c r="J20" s="138"/>
      <c r="K20" s="62"/>
      <c r="L20" s="62"/>
    </row>
    <row r="21" spans="1:12" ht="15.95" customHeight="1">
      <c r="A21" s="580" t="str">
        <f>'POÇO ARTESIANO; RESERVATÓRIO '!A19</f>
        <v>1.2.1</v>
      </c>
      <c r="B21" s="582" t="str">
        <f>'POÇO ARTESIANO; RESERVATÓRIO '!B19</f>
        <v>Perfuração de poço com perfuratriz (com diâmetro DN 10 ")</v>
      </c>
      <c r="C21" s="559" t="str">
        <f>'POÇO ARTESIANO; RESERVATÓRIO '!C19</f>
        <v>m</v>
      </c>
      <c r="D21" s="584">
        <f>'POÇO ARTESIANO; RESERVATÓRIO '!D19</f>
        <v>80</v>
      </c>
      <c r="E21" s="562">
        <f>'POÇO ARTESIANO; RESERVATÓRIO '!E19</f>
        <v>52.203203999999999</v>
      </c>
      <c r="F21" s="72">
        <v>1</v>
      </c>
      <c r="G21" s="72">
        <v>1</v>
      </c>
      <c r="H21" s="72" t="s">
        <v>103</v>
      </c>
      <c r="I21" s="73">
        <v>1</v>
      </c>
      <c r="J21" s="138"/>
      <c r="K21" s="62"/>
      <c r="L21" s="62"/>
    </row>
    <row r="22" spans="1:12" ht="15.95" customHeight="1">
      <c r="A22" s="581"/>
      <c r="B22" s="577"/>
      <c r="C22" s="583"/>
      <c r="D22" s="585"/>
      <c r="E22" s="586"/>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63"/>
      <c r="D23" s="564"/>
      <c r="E23" s="564"/>
      <c r="F23" s="564"/>
      <c r="G23" s="564"/>
      <c r="H23" s="564"/>
      <c r="I23" s="565"/>
      <c r="J23" s="138"/>
      <c r="K23" s="62"/>
      <c r="L23" s="62"/>
    </row>
    <row r="24" spans="1:12" ht="15.95" customHeight="1">
      <c r="A24" s="580" t="str">
        <f>'POÇO ARTESIANO; RESERVATÓRIO '!A21</f>
        <v>1.3.1</v>
      </c>
      <c r="B24" s="548" t="str">
        <f>'POÇO ARTESIANO; RESERVATÓRIO '!B21</f>
        <v>Perfuração de poço com perfuratriz à percussão (com diâmetro DN 8")</v>
      </c>
      <c r="C24" s="550" t="str">
        <f>'POÇO ARTESIANO; RESERVATÓRIO '!C21</f>
        <v>m</v>
      </c>
      <c r="D24" s="552">
        <f>'POÇO ARTESIANO; RESERVATÓRIO '!D21</f>
        <v>70</v>
      </c>
      <c r="E24" s="561">
        <f>'POÇO ARTESIANO; RESERVATÓRIO '!E21</f>
        <v>84.556920000000005</v>
      </c>
      <c r="F24" s="79">
        <v>1</v>
      </c>
      <c r="G24" s="79">
        <v>1</v>
      </c>
      <c r="H24" s="77" t="s">
        <v>103</v>
      </c>
      <c r="I24" s="80">
        <v>1</v>
      </c>
      <c r="J24" s="138"/>
      <c r="K24" s="62"/>
      <c r="L24" s="62"/>
    </row>
    <row r="25" spans="1:12" ht="15.95" customHeight="1">
      <c r="A25" s="581"/>
      <c r="B25" s="577"/>
      <c r="C25" s="559"/>
      <c r="D25" s="560"/>
      <c r="E25" s="562"/>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63"/>
      <c r="D26" s="564"/>
      <c r="E26" s="564"/>
      <c r="F26" s="564"/>
      <c r="G26" s="564"/>
      <c r="H26" s="564"/>
      <c r="I26" s="565"/>
      <c r="J26" s="138"/>
      <c r="K26" s="62"/>
      <c r="L26" s="62"/>
    </row>
    <row r="27" spans="1:12" ht="15.95" customHeight="1">
      <c r="A27" s="566" t="str">
        <f>'POÇO ARTESIANO; RESERVATÓRIO '!A23</f>
        <v>1.4.1</v>
      </c>
      <c r="B27" s="568" t="str">
        <f>'POÇO ARTESIANO; RESERVATÓRIO '!B23</f>
        <v>Perfuração de poço com perfuratriz à percussão (com diâmetro DN10")</v>
      </c>
      <c r="C27" s="570" t="str">
        <f>'POÇO ARTESIANO; RESERVATÓRIO '!C23</f>
        <v>m</v>
      </c>
      <c r="D27" s="572">
        <f>'POÇO ARTESIANO; RESERVATÓRIO '!D23</f>
        <v>60</v>
      </c>
      <c r="E27" s="574">
        <f>'POÇO ARTESIANO; RESERVATÓRIO '!E23</f>
        <v>52.203203999999999</v>
      </c>
      <c r="F27" s="169">
        <v>1</v>
      </c>
      <c r="G27" s="169">
        <v>1</v>
      </c>
      <c r="H27" s="170" t="s">
        <v>103</v>
      </c>
      <c r="I27" s="94">
        <v>1</v>
      </c>
      <c r="J27" s="138"/>
      <c r="K27" s="62"/>
      <c r="L27" s="62"/>
    </row>
    <row r="28" spans="1:12" ht="15.95" customHeight="1" thickBot="1">
      <c r="A28" s="567"/>
      <c r="B28" s="569"/>
      <c r="C28" s="571"/>
      <c r="D28" s="573"/>
      <c r="E28" s="575"/>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37"/>
      <c r="D29" s="538"/>
      <c r="E29" s="538"/>
      <c r="F29" s="538"/>
      <c r="G29" s="538"/>
      <c r="H29" s="538"/>
      <c r="I29" s="539"/>
      <c r="J29" s="138"/>
      <c r="K29" s="62"/>
      <c r="L29" s="62"/>
    </row>
    <row r="30" spans="1:12" ht="15.95" customHeight="1">
      <c r="A30" s="531" t="str">
        <f>'POÇO ARTESIANO; RESERVATÓRIO '!A25</f>
        <v>1.5.1</v>
      </c>
      <c r="B30" s="532" t="str">
        <f>'POÇO ARTESIANO; RESERVATÓRIO '!B25</f>
        <v>TUBO GEO. 150x4mt,  Ø6".</v>
      </c>
      <c r="C30" s="576" t="str">
        <f>'POÇO ARTESIANO; RESERVATÓRIO '!C25</f>
        <v>m</v>
      </c>
      <c r="D30" s="534">
        <f>'POÇO ARTESIANO; RESERVATÓRIO '!D25</f>
        <v>48</v>
      </c>
      <c r="E30" s="535">
        <f>'POÇO ARTESIANO; RESERVATÓRIO '!E25</f>
        <v>502.24</v>
      </c>
      <c r="F30" s="116">
        <v>1</v>
      </c>
      <c r="G30" s="93">
        <v>0.5</v>
      </c>
      <c r="H30" s="93">
        <v>0.5</v>
      </c>
      <c r="I30" s="117">
        <v>1</v>
      </c>
      <c r="J30" s="138"/>
      <c r="K30" s="62"/>
      <c r="L30" s="62"/>
    </row>
    <row r="31" spans="1:12" ht="15.95" customHeight="1">
      <c r="A31" s="516"/>
      <c r="B31" s="518"/>
      <c r="C31" s="520"/>
      <c r="D31" s="522"/>
      <c r="E31" s="524"/>
      <c r="F31" s="118">
        <f>E30*D30</f>
        <v>24107.52</v>
      </c>
      <c r="G31" s="76">
        <f>F31*G30</f>
        <v>12053.76</v>
      </c>
      <c r="H31" s="76">
        <f>F31*H30</f>
        <v>12053.76</v>
      </c>
      <c r="I31" s="120">
        <f>SUM(H31,G31)</f>
        <v>24107.52</v>
      </c>
      <c r="J31" s="138"/>
      <c r="K31" s="62"/>
      <c r="L31" s="62"/>
    </row>
    <row r="32" spans="1:12" ht="15.95" customHeight="1">
      <c r="A32" s="516" t="str">
        <f>'POÇO ARTESIANO; RESERVATÓRIO '!A26</f>
        <v>1.5.2</v>
      </c>
      <c r="B32" s="518" t="str">
        <f>'POÇO ARTESIANO; RESERVATÓRIO '!B26</f>
        <v>MOTOBOMBA LEÃO 5CV 4R8PB-18 350/38</v>
      </c>
      <c r="C32" s="520" t="str">
        <f>'POÇO ARTESIANO; RESERVATÓRIO '!C26</f>
        <v>und.</v>
      </c>
      <c r="D32" s="522">
        <f>'POÇO ARTESIANO; RESERVATÓRIO '!D26</f>
        <v>1</v>
      </c>
      <c r="E32" s="524">
        <f>'POÇO ARTESIANO; RESERVATÓRIO '!E26</f>
        <v>8299</v>
      </c>
      <c r="F32" s="121">
        <v>1</v>
      </c>
      <c r="G32" s="81">
        <v>0.5</v>
      </c>
      <c r="H32" s="81">
        <v>0.5</v>
      </c>
      <c r="I32" s="122">
        <v>1</v>
      </c>
      <c r="J32" s="138"/>
      <c r="K32" s="62"/>
      <c r="L32" s="62"/>
    </row>
    <row r="33" spans="1:12" ht="15.95" customHeight="1">
      <c r="A33" s="516"/>
      <c r="B33" s="518"/>
      <c r="C33" s="520"/>
      <c r="D33" s="522"/>
      <c r="E33" s="524"/>
      <c r="F33" s="118">
        <f>E32*D32</f>
        <v>8299</v>
      </c>
      <c r="G33" s="76">
        <f>F33*G32</f>
        <v>4149.5</v>
      </c>
      <c r="H33" s="76">
        <f>F33*H32</f>
        <v>4149.5</v>
      </c>
      <c r="I33" s="120">
        <f>SUM(G33:H33)</f>
        <v>8299</v>
      </c>
      <c r="J33" s="138"/>
      <c r="K33" s="62"/>
      <c r="L33" s="62"/>
    </row>
    <row r="34" spans="1:12" ht="15.95" customHeight="1">
      <c r="A34" s="516" t="str">
        <f>'POÇO ARTESIANO; RESERVATÓRIO '!A27</f>
        <v>1.5.3</v>
      </c>
      <c r="B34" s="518" t="str">
        <f>'POÇO ARTESIANO; RESERVATÓRIO '!B27</f>
        <v>TUBO ROSCAVEL 1.1/2.</v>
      </c>
      <c r="C34" s="520" t="str">
        <f>'POÇO ARTESIANO; RESERVATÓRIO '!C27</f>
        <v>m</v>
      </c>
      <c r="D34" s="522">
        <f>'POÇO ARTESIANO; RESERVATÓRIO '!D27</f>
        <v>72</v>
      </c>
      <c r="E34" s="524">
        <f>'POÇO ARTESIANO; RESERVATÓRIO '!E27</f>
        <v>117.39</v>
      </c>
      <c r="F34" s="121">
        <v>1</v>
      </c>
      <c r="G34" s="81">
        <v>0.5</v>
      </c>
      <c r="H34" s="81">
        <v>0.5</v>
      </c>
      <c r="I34" s="122">
        <v>1</v>
      </c>
      <c r="J34" s="138"/>
      <c r="K34" s="62"/>
      <c r="L34" s="62"/>
    </row>
    <row r="35" spans="1:12" ht="15.95" customHeight="1">
      <c r="A35" s="516"/>
      <c r="B35" s="518"/>
      <c r="C35" s="520"/>
      <c r="D35" s="522"/>
      <c r="E35" s="524"/>
      <c r="F35" s="118">
        <f>E34*D34</f>
        <v>8452.08</v>
      </c>
      <c r="G35" s="76">
        <f>F35*G34</f>
        <v>4226.04</v>
      </c>
      <c r="H35" s="76">
        <f>F35*H34</f>
        <v>4226.04</v>
      </c>
      <c r="I35" s="120">
        <f>SUM(G35:H35)</f>
        <v>8452.08</v>
      </c>
      <c r="J35" s="138"/>
      <c r="K35" s="62"/>
      <c r="L35" s="62"/>
    </row>
    <row r="36" spans="1:12" ht="15.95" customHeight="1">
      <c r="A36" s="516" t="str">
        <f>'POÇO ARTESIANO; RESERVATÓRIO '!A28</f>
        <v>1.5.4</v>
      </c>
      <c r="B36" s="518" t="str">
        <f>'POÇO ARTESIANO; RESERVATÓRIO '!B28</f>
        <v>CORDA BRANCA TRANÇADA 12MM</v>
      </c>
      <c r="C36" s="520" t="str">
        <f>'POÇO ARTESIANO; RESERVATÓRIO '!C28</f>
        <v>und.</v>
      </c>
      <c r="D36" s="522">
        <f>'POÇO ARTESIANO; RESERVATÓRIO '!D28</f>
        <v>90</v>
      </c>
      <c r="E36" s="524">
        <f>'POÇO ARTESIANO; RESERVATÓRIO '!E28</f>
        <v>4.9450000000000003</v>
      </c>
      <c r="F36" s="121">
        <v>1</v>
      </c>
      <c r="G36" s="81">
        <v>0.5</v>
      </c>
      <c r="H36" s="81">
        <v>0.5</v>
      </c>
      <c r="I36" s="122">
        <v>1</v>
      </c>
      <c r="J36" s="138"/>
      <c r="K36" s="62"/>
      <c r="L36" s="62"/>
    </row>
    <row r="37" spans="1:12" ht="15.95" customHeight="1">
      <c r="A37" s="516"/>
      <c r="B37" s="518"/>
      <c r="C37" s="520"/>
      <c r="D37" s="522"/>
      <c r="E37" s="524"/>
      <c r="F37" s="118">
        <f>E36*D36</f>
        <v>445.05</v>
      </c>
      <c r="G37" s="76">
        <f>F37*G36</f>
        <v>222.52500000000001</v>
      </c>
      <c r="H37" s="76">
        <f>F37*H36</f>
        <v>222.52500000000001</v>
      </c>
      <c r="I37" s="120">
        <f>SUM(G37:H37)</f>
        <v>445.05</v>
      </c>
      <c r="J37" s="138"/>
      <c r="K37" s="62"/>
      <c r="L37" s="62"/>
    </row>
    <row r="38" spans="1:12" ht="15.95" customHeight="1">
      <c r="A38" s="516" t="str">
        <f>'POÇO ARTESIANO; RESERVATÓRIO '!A29</f>
        <v>1.5.5</v>
      </c>
      <c r="B38" s="518" t="str">
        <f>'POÇO ARTESIANO; RESERVATÓRIO '!B29</f>
        <v>FITA AUTO FUSÃO 10M</v>
      </c>
      <c r="C38" s="520" t="str">
        <f>'POÇO ARTESIANO; RESERVATÓRIO '!C29</f>
        <v>und.</v>
      </c>
      <c r="D38" s="522">
        <f>'POÇO ARTESIANO; RESERVATÓRIO '!D29</f>
        <v>1</v>
      </c>
      <c r="E38" s="524">
        <f>'POÇO ARTESIANO; RESERVATÓRIO '!E29</f>
        <v>49.45</v>
      </c>
      <c r="F38" s="121">
        <v>1</v>
      </c>
      <c r="G38" s="81">
        <v>0.5</v>
      </c>
      <c r="H38" s="81">
        <v>0.5</v>
      </c>
      <c r="I38" s="122">
        <v>1</v>
      </c>
      <c r="J38" s="138"/>
      <c r="K38" s="62"/>
      <c r="L38" s="62"/>
    </row>
    <row r="39" spans="1:12" ht="15.95" customHeight="1">
      <c r="A39" s="516"/>
      <c r="B39" s="518"/>
      <c r="C39" s="520"/>
      <c r="D39" s="522"/>
      <c r="E39" s="524"/>
      <c r="F39" s="118">
        <f>E38*D38</f>
        <v>49.45</v>
      </c>
      <c r="G39" s="76">
        <f>F39*G38</f>
        <v>24.725000000000001</v>
      </c>
      <c r="H39" s="76">
        <f>F39*H38</f>
        <v>24.725000000000001</v>
      </c>
      <c r="I39" s="120">
        <f>SUM(G39:H39)</f>
        <v>49.45</v>
      </c>
      <c r="J39" s="138"/>
      <c r="K39" s="62"/>
      <c r="L39" s="62"/>
    </row>
    <row r="40" spans="1:12" ht="15.95" customHeight="1">
      <c r="A40" s="516" t="str">
        <f>'POÇO ARTESIANO; RESERVATÓRIO '!A30</f>
        <v>1.5.6</v>
      </c>
      <c r="B40" s="518" t="str">
        <f>'POÇO ARTESIANO; RESERVATÓRIO '!B30</f>
        <v>FITA VEDA ROSCA 18X50mts</v>
      </c>
      <c r="C40" s="520" t="str">
        <f>'POÇO ARTESIANO; RESERVATÓRIO '!C31</f>
        <v>und.</v>
      </c>
      <c r="D40" s="522">
        <f>'POÇO ARTESIANO; RESERVATÓRIO '!D30</f>
        <v>4</v>
      </c>
      <c r="E40" s="524">
        <f>'POÇO ARTESIANO; RESERVATÓRIO '!E30</f>
        <v>10.750000000000002</v>
      </c>
      <c r="F40" s="121">
        <v>1</v>
      </c>
      <c r="G40" s="81">
        <v>0.5</v>
      </c>
      <c r="H40" s="81">
        <v>0.5</v>
      </c>
      <c r="I40" s="122">
        <v>1</v>
      </c>
      <c r="J40" s="138"/>
      <c r="K40" s="62"/>
      <c r="L40" s="62"/>
    </row>
    <row r="41" spans="1:12" ht="15.95" customHeight="1">
      <c r="A41" s="516"/>
      <c r="B41" s="518"/>
      <c r="C41" s="520"/>
      <c r="D41" s="522"/>
      <c r="E41" s="524"/>
      <c r="F41" s="118">
        <f>E40*D40</f>
        <v>43.000000000000007</v>
      </c>
      <c r="G41" s="76">
        <f>F41*G40</f>
        <v>21.500000000000004</v>
      </c>
      <c r="H41" s="76">
        <f>F41*H40</f>
        <v>21.500000000000004</v>
      </c>
      <c r="I41" s="120">
        <f>SUM(G41:H41)</f>
        <v>43.000000000000007</v>
      </c>
      <c r="J41" s="138"/>
      <c r="K41" s="62"/>
      <c r="L41" s="62"/>
    </row>
    <row r="42" spans="1:12" ht="15.95" customHeight="1">
      <c r="A42" s="516" t="str">
        <f>'POÇO ARTESIANO; RESERVATÓRIO '!A31</f>
        <v>1.5.7</v>
      </c>
      <c r="B42" s="518" t="str">
        <f>'POÇO ARTESIANO; RESERVATÓRIO '!B31</f>
        <v>Luva F°G° de 1 1/2" (IE)</v>
      </c>
      <c r="C42" s="520" t="str">
        <f>'POÇO ARTESIANO; RESERVATÓRIO '!C31</f>
        <v>und.</v>
      </c>
      <c r="D42" s="522">
        <f>'POÇO ARTESIANO; RESERVATÓRIO '!D31</f>
        <v>12</v>
      </c>
      <c r="E42" s="524">
        <f>'POÇO ARTESIANO; RESERVATÓRIO '!E31</f>
        <v>8.3862899999999989</v>
      </c>
      <c r="F42" s="121">
        <v>1</v>
      </c>
      <c r="G42" s="81">
        <v>0.5</v>
      </c>
      <c r="H42" s="81">
        <v>0.5</v>
      </c>
      <c r="I42" s="122">
        <v>1</v>
      </c>
      <c r="J42" s="138"/>
      <c r="K42" s="62"/>
      <c r="L42" s="62"/>
    </row>
    <row r="43" spans="1:12" ht="15.95" customHeight="1">
      <c r="A43" s="516"/>
      <c r="B43" s="518"/>
      <c r="C43" s="520"/>
      <c r="D43" s="522"/>
      <c r="E43" s="524"/>
      <c r="F43" s="118">
        <f>E42*D42</f>
        <v>100.63547999999999</v>
      </c>
      <c r="G43" s="76">
        <f>F43*G42</f>
        <v>50.317739999999993</v>
      </c>
      <c r="H43" s="76">
        <f>F43*H42</f>
        <v>50.317739999999993</v>
      </c>
      <c r="I43" s="120">
        <f>SUM(G43:H43)</f>
        <v>100.63547999999999</v>
      </c>
      <c r="J43" s="138"/>
      <c r="K43" s="62"/>
      <c r="L43" s="62"/>
    </row>
    <row r="44" spans="1:12" ht="35.1" customHeight="1">
      <c r="A44" s="516" t="str">
        <f>'POÇO ARTESIANO; RESERVATÓRIO '!A32</f>
        <v>1.5.8</v>
      </c>
      <c r="B44" s="518" t="str">
        <f>'POÇO ARTESIANO; RESERVATÓRIO '!B32</f>
        <v>UNIÃO, EM FERRO GALVANIZADO, DN (1 1/2"), CONEXÃO ROSQUEADA, INSTALADO EM REDE DE ALIMENTAÇÃO - FORNECIMENTO E INSTALAÇÃO. AF_12/2015</v>
      </c>
      <c r="C44" s="520" t="str">
        <f>'POÇO ARTESIANO; RESERVATÓRIO '!C32</f>
        <v>und.</v>
      </c>
      <c r="D44" s="522">
        <f>'POÇO ARTESIANO; RESERVATÓRIO '!D32</f>
        <v>1</v>
      </c>
      <c r="E44" s="524">
        <f>'POÇO ARTESIANO; RESERVATÓRIO '!E32</f>
        <v>70.908836100000002</v>
      </c>
      <c r="F44" s="121">
        <v>1</v>
      </c>
      <c r="G44" s="81">
        <v>0.5</v>
      </c>
      <c r="H44" s="81">
        <v>0.5</v>
      </c>
      <c r="I44" s="122">
        <v>1</v>
      </c>
      <c r="J44" s="138"/>
      <c r="K44" s="62"/>
      <c r="L44" s="62"/>
    </row>
    <row r="45" spans="1:12" ht="35.1" customHeight="1">
      <c r="A45" s="516"/>
      <c r="B45" s="518"/>
      <c r="C45" s="520"/>
      <c r="D45" s="522"/>
      <c r="E45" s="524"/>
      <c r="F45" s="118">
        <f>E44*D44</f>
        <v>70.908836100000002</v>
      </c>
      <c r="G45" s="76">
        <f>F45*G44</f>
        <v>35.454418050000001</v>
      </c>
      <c r="H45" s="76">
        <f>F45*H44</f>
        <v>35.454418050000001</v>
      </c>
      <c r="I45" s="120">
        <f>SUM(G45:H45)</f>
        <v>70.908836100000002</v>
      </c>
      <c r="J45" s="138"/>
      <c r="K45" s="62"/>
      <c r="L45" s="62"/>
    </row>
    <row r="46" spans="1:12" ht="15.95" customHeight="1">
      <c r="A46" s="516" t="str">
        <f>'POÇO ARTESIANO; RESERVATÓRIO '!A33</f>
        <v>1.5.9</v>
      </c>
      <c r="B46" s="518" t="str">
        <f>'POÇO ARTESIANO; RESERVATÓRIO '!B33</f>
        <v>Curva 90° F°G° 1 1/2" (IE)</v>
      </c>
      <c r="C46" s="520" t="str">
        <f>'POÇO ARTESIANO; RESERVATÓRIO '!C33</f>
        <v>und.</v>
      </c>
      <c r="D46" s="522">
        <f>'POÇO ARTESIANO; RESERVATÓRIO '!D33</f>
        <v>1</v>
      </c>
      <c r="E46" s="524">
        <f>'POÇO ARTESIANO; RESERVATÓRIO '!E33</f>
        <v>78.114660000000001</v>
      </c>
      <c r="F46" s="121">
        <v>1</v>
      </c>
      <c r="G46" s="81">
        <v>0.5</v>
      </c>
      <c r="H46" s="81">
        <v>0.5</v>
      </c>
      <c r="I46" s="122">
        <v>1</v>
      </c>
      <c r="J46" s="138"/>
      <c r="K46" s="62"/>
      <c r="L46" s="62"/>
    </row>
    <row r="47" spans="1:12" ht="15.95" customHeight="1" thickBot="1">
      <c r="A47" s="517"/>
      <c r="B47" s="519"/>
      <c r="C47" s="521"/>
      <c r="D47" s="523"/>
      <c r="E47" s="525"/>
      <c r="F47" s="135">
        <f>E46*D46</f>
        <v>78.114660000000001</v>
      </c>
      <c r="G47" s="90">
        <f>F47*G46</f>
        <v>39.05733</v>
      </c>
      <c r="H47" s="90">
        <f>F47*H46</f>
        <v>39.05733</v>
      </c>
      <c r="I47" s="136">
        <f>SUM(G47:H47)</f>
        <v>78.114660000000001</v>
      </c>
      <c r="J47" s="138"/>
      <c r="K47" s="62"/>
      <c r="L47" s="62"/>
    </row>
    <row r="48" spans="1:12" ht="35.1" customHeight="1" thickTop="1">
      <c r="A48" s="526" t="str">
        <f>'POÇO ARTESIANO; RESERVATÓRIO '!A34</f>
        <v>1.5.10</v>
      </c>
      <c r="B48" s="527" t="str">
        <f>'POÇO ARTESIANO; RESERVATÓRIO '!B34</f>
        <v>NIPLE, EM FERRO GALVANIZADO, DN (1 1/2"), CONEXÃO ROSQUEADA, INSTALADO EM REDE DE ALIMENTAÇÃO PARA HIDRANTE - FORNECIMENTO E INSTALAÇÃO. AF_12/2015</v>
      </c>
      <c r="C48" s="528" t="str">
        <f>'POÇO ARTESIANO; RESERVATÓRIO '!C34</f>
        <v>und.</v>
      </c>
      <c r="D48" s="529">
        <f>'POÇO ARTESIANO; RESERVATÓRIO '!D34</f>
        <v>2</v>
      </c>
      <c r="E48" s="536">
        <f>'POÇO ARTESIANO; RESERVATÓRIO '!E34</f>
        <v>38.478236100000004</v>
      </c>
      <c r="F48" s="133">
        <v>1</v>
      </c>
      <c r="G48" s="72">
        <v>0.5</v>
      </c>
      <c r="H48" s="72">
        <v>0.5</v>
      </c>
      <c r="I48" s="134">
        <v>1</v>
      </c>
      <c r="J48" s="138"/>
      <c r="K48" s="62"/>
      <c r="L48" s="62"/>
    </row>
    <row r="49" spans="1:12" ht="35.1" customHeight="1">
      <c r="A49" s="516"/>
      <c r="B49" s="518"/>
      <c r="C49" s="520"/>
      <c r="D49" s="522"/>
      <c r="E49" s="524"/>
      <c r="F49" s="118">
        <f>E48*D48</f>
        <v>76.956472200000007</v>
      </c>
      <c r="G49" s="153">
        <f>F49*G48</f>
        <v>38.478236100000004</v>
      </c>
      <c r="H49" s="153">
        <f>F49*H48</f>
        <v>38.478236100000004</v>
      </c>
      <c r="I49" s="120">
        <f>SUM(G49:H49)</f>
        <v>76.956472200000007</v>
      </c>
      <c r="J49" s="138"/>
      <c r="K49" s="62"/>
      <c r="L49" s="62"/>
    </row>
    <row r="50" spans="1:12" ht="20.100000000000001" customHeight="1">
      <c r="A50" s="526" t="str">
        <f>'POÇO ARTESIANO; RESERVATÓRIO '!A35</f>
        <v>1.5.11</v>
      </c>
      <c r="B50" s="527" t="str">
        <f>'POÇO ARTESIANO; RESERVATÓRIO '!B35</f>
        <v>VÁLVULA DE RETENÇÃO HORIZONTAL Ø 40MM (1.1/2") - FORNECIMENTO E INSTALAÇÃO.</v>
      </c>
      <c r="C50" s="528" t="str">
        <f>'POÇO ARTESIANO; RESERVATÓRIO '!C35</f>
        <v>und.</v>
      </c>
      <c r="D50" s="529">
        <f>'POÇO ARTESIANO; RESERVATÓRIO '!D35</f>
        <v>1</v>
      </c>
      <c r="E50" s="536">
        <f>'POÇO ARTESIANO; RESERVATÓRIO '!E35</f>
        <v>161.91409200000001</v>
      </c>
      <c r="F50" s="133">
        <v>1</v>
      </c>
      <c r="G50" s="72">
        <v>0.5</v>
      </c>
      <c r="H50" s="72">
        <v>0.5</v>
      </c>
      <c r="I50" s="134">
        <v>1</v>
      </c>
      <c r="J50" s="138"/>
      <c r="K50" s="62"/>
      <c r="L50" s="62"/>
    </row>
    <row r="51" spans="1:12" ht="20.100000000000001" customHeight="1">
      <c r="A51" s="516"/>
      <c r="B51" s="518"/>
      <c r="C51" s="520"/>
      <c r="D51" s="522"/>
      <c r="E51" s="524"/>
      <c r="F51" s="118">
        <f>E50*D50</f>
        <v>161.91409200000001</v>
      </c>
      <c r="G51" s="76">
        <f>F51*G50</f>
        <v>80.957046000000005</v>
      </c>
      <c r="H51" s="76">
        <f>F51*H50</f>
        <v>80.957046000000005</v>
      </c>
      <c r="I51" s="120">
        <f>SUM(G51:H51)</f>
        <v>161.91409200000001</v>
      </c>
      <c r="J51" s="138"/>
      <c r="K51" s="62"/>
      <c r="L51" s="62"/>
    </row>
    <row r="52" spans="1:12" ht="39.950000000000003" customHeight="1">
      <c r="A52" s="516" t="str">
        <f>'POÇO ARTESIANO; RESERVATÓRIO '!A36</f>
        <v>1.5.12</v>
      </c>
      <c r="B52" s="518" t="str">
        <f>'POÇO ARTESIANO; RESERVATÓRIO '!B36</f>
        <v>REGISTRO DE GAVETA BRUTO, LATÃO, ROSCÁVEL, 1 1/2, INSTALADO EM RESERVAÇÃO DE ÁGUA DE EDIFICAÇÃO QUE POSSUA RESERVATÓRIO DE FIBRA/   FIBROCIMENTO FORNECIMENTO E INSTALAÇÃO. AF_06/2016.</v>
      </c>
      <c r="C52" s="520" t="str">
        <f>'POÇO ARTESIANO; RESERVATÓRIO '!C36</f>
        <v>und.</v>
      </c>
      <c r="D52" s="522">
        <f>'POÇO ARTESIANO; RESERVATÓRIO '!D36</f>
        <v>1</v>
      </c>
      <c r="E52" s="524">
        <f>'POÇO ARTESIANO; RESERVATÓRIO '!E36</f>
        <v>109.63039200000001</v>
      </c>
      <c r="F52" s="121">
        <v>1</v>
      </c>
      <c r="G52" s="125">
        <v>0.5</v>
      </c>
      <c r="H52" s="125">
        <v>0.5</v>
      </c>
      <c r="I52" s="122">
        <v>1</v>
      </c>
      <c r="J52" s="138"/>
      <c r="K52" s="62"/>
      <c r="L52" s="62"/>
    </row>
    <row r="53" spans="1:12" ht="39.950000000000003" customHeight="1">
      <c r="A53" s="516"/>
      <c r="B53" s="518"/>
      <c r="C53" s="520"/>
      <c r="D53" s="522"/>
      <c r="E53" s="524"/>
      <c r="F53" s="118">
        <f>E52*D52</f>
        <v>109.63039200000001</v>
      </c>
      <c r="G53" s="119">
        <f>F53*G52</f>
        <v>54.815196000000007</v>
      </c>
      <c r="H53" s="119">
        <f>F53*H52</f>
        <v>54.815196000000007</v>
      </c>
      <c r="I53" s="120">
        <f>SUM(G53:H53)</f>
        <v>109.63039200000001</v>
      </c>
      <c r="J53" s="138"/>
      <c r="K53" s="62"/>
      <c r="L53" s="62"/>
    </row>
    <row r="54" spans="1:12" ht="27.95" customHeight="1">
      <c r="A54" s="516" t="str">
        <f>'POÇO ARTESIANO; RESERVATÓRIO '!A37</f>
        <v>1.5.13</v>
      </c>
      <c r="B54" s="518" t="str">
        <f>'POÇO ARTESIANO; RESERVATÓRIO '!B37</f>
        <v>ASSENTAMENTO DE TAMPAO DE FERRO FUNDIDO 600 MM - Tampa para poço Artesiano com furo Central de 1 1/2"</v>
      </c>
      <c r="C54" s="520" t="str">
        <f>'POÇO ARTESIANO; RESERVATÓRIO '!C37</f>
        <v>und.</v>
      </c>
      <c r="D54" s="522">
        <f>'POÇO ARTESIANO; RESERVATÓRIO '!D37</f>
        <v>1</v>
      </c>
      <c r="E54" s="524">
        <f>'POÇO ARTESIANO; RESERVATÓRIO '!E37</f>
        <v>94.711800000000011</v>
      </c>
      <c r="F54" s="121">
        <v>1</v>
      </c>
      <c r="G54" s="121">
        <v>0.5</v>
      </c>
      <c r="H54" s="121">
        <v>0.5</v>
      </c>
      <c r="I54" s="122">
        <v>1</v>
      </c>
      <c r="J54" s="138"/>
      <c r="K54" s="62"/>
      <c r="L54" s="62"/>
    </row>
    <row r="55" spans="1:12" ht="27.95" customHeight="1" thickBot="1">
      <c r="A55" s="517"/>
      <c r="B55" s="519"/>
      <c r="C55" s="521"/>
      <c r="D55" s="523"/>
      <c r="E55" s="525"/>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37"/>
      <c r="D56" s="538"/>
      <c r="E56" s="538"/>
      <c r="F56" s="538"/>
      <c r="G56" s="538"/>
      <c r="H56" s="538"/>
      <c r="I56" s="539"/>
      <c r="J56" s="138"/>
      <c r="K56" s="62"/>
      <c r="L56" s="62"/>
    </row>
    <row r="57" spans="1:12" ht="15.95" customHeight="1">
      <c r="A57" s="526" t="str">
        <f>'POÇO ARTESIANO; RESERVATÓRIO '!A39</f>
        <v>1.6.1</v>
      </c>
      <c r="B57" s="527" t="str">
        <f>'POÇO ARTESIANO; RESERVATÓRIO '!B39</f>
        <v>FILTRO GEO STANDER 150X4MT</v>
      </c>
      <c r="C57" s="528" t="str">
        <f>'POÇO ARTESIANO; RESERVATÓRIO '!C39</f>
        <v>und.</v>
      </c>
      <c r="D57" s="529">
        <f>'POÇO ARTESIANO; RESERVATÓRIO '!D39</f>
        <v>4</v>
      </c>
      <c r="E57" s="536">
        <f>'POÇO ARTESIANO; RESERVATÓRIO '!E39</f>
        <v>780.88000000000011</v>
      </c>
      <c r="F57" s="133">
        <v>1</v>
      </c>
      <c r="G57" s="133">
        <v>0.5</v>
      </c>
      <c r="H57" s="133">
        <v>0.5</v>
      </c>
      <c r="I57" s="134">
        <v>1</v>
      </c>
      <c r="J57" s="138"/>
      <c r="K57" s="62"/>
      <c r="L57" s="62"/>
    </row>
    <row r="58" spans="1:12" ht="15.95" customHeight="1">
      <c r="A58" s="516"/>
      <c r="B58" s="518"/>
      <c r="C58" s="520"/>
      <c r="D58" s="522"/>
      <c r="E58" s="524"/>
      <c r="F58" s="118">
        <f>E57*D57</f>
        <v>3123.5200000000004</v>
      </c>
      <c r="G58" s="119">
        <f>F58*G57</f>
        <v>1561.7600000000002</v>
      </c>
      <c r="H58" s="119">
        <f>F58*H57</f>
        <v>1561.7600000000002</v>
      </c>
      <c r="I58" s="120">
        <f>SUM(G58:H58)</f>
        <v>3123.5200000000004</v>
      </c>
      <c r="J58" s="138"/>
      <c r="K58" s="62"/>
      <c r="L58" s="62"/>
    </row>
    <row r="59" spans="1:12" ht="15.95" customHeight="1">
      <c r="A59" s="516" t="str">
        <f>'POÇO ARTESIANO; RESERVATÓRIO '!A40</f>
        <v>1.6.2</v>
      </c>
      <c r="B59" s="518" t="str">
        <f>'POÇO ARTESIANO; RESERVATÓRIO '!B40</f>
        <v>FORNECIMENTO E LANCAMENTO DE BRITA.</v>
      </c>
      <c r="C59" s="520" t="str">
        <f>'POÇO ARTESIANO; RESERVATÓRIO '!C40</f>
        <v>m³</v>
      </c>
      <c r="D59" s="522">
        <f>'POÇO ARTESIANO; RESERVATÓRIO '!D40</f>
        <v>4</v>
      </c>
      <c r="E59" s="524">
        <f>'POÇO ARTESIANO; RESERVATÓRIO '!E40</f>
        <v>108.91083000000002</v>
      </c>
      <c r="F59" s="121">
        <v>1</v>
      </c>
      <c r="G59" s="121">
        <v>0.5</v>
      </c>
      <c r="H59" s="121">
        <v>0.5</v>
      </c>
      <c r="I59" s="122">
        <v>1</v>
      </c>
      <c r="J59" s="138"/>
      <c r="K59" s="62"/>
      <c r="L59" s="62"/>
    </row>
    <row r="60" spans="1:12" ht="15.95" customHeight="1">
      <c r="A60" s="540"/>
      <c r="B60" s="556"/>
      <c r="C60" s="557"/>
      <c r="D60" s="558"/>
      <c r="E60" s="530"/>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37"/>
      <c r="D61" s="538"/>
      <c r="E61" s="538"/>
      <c r="F61" s="538"/>
      <c r="G61" s="538"/>
      <c r="H61" s="538"/>
      <c r="I61" s="539"/>
      <c r="J61" s="138"/>
      <c r="K61" s="62"/>
      <c r="L61" s="62"/>
    </row>
    <row r="62" spans="1:12" ht="26.1" customHeight="1">
      <c r="A62" s="531" t="str">
        <f>'POÇO ARTESIANO; RESERVATÓRIO '!A42</f>
        <v>1.7.1</v>
      </c>
      <c r="B62" s="532" t="str">
        <f>'POÇO ARTESIANO; RESERVATÓRIO '!B42</f>
        <v>POSTE ACO CONICO CONTINUO CURVO SIMPLES SEM BASE C/JANELA 9M (INSPECAO) - FORNECIMENTO E INSTALACAO.</v>
      </c>
      <c r="C62" s="533" t="str">
        <f>'POÇO ARTESIANO; RESERVATÓRIO '!C42</f>
        <v>unid.</v>
      </c>
      <c r="D62" s="534">
        <f>'POÇO ARTESIANO; RESERVATÓRIO '!D42</f>
        <v>1</v>
      </c>
      <c r="E62" s="535">
        <f>'POÇO ARTESIANO; RESERVATÓRIO '!E42</f>
        <v>1498.9671000000001</v>
      </c>
      <c r="F62" s="116">
        <v>1</v>
      </c>
      <c r="G62" s="116">
        <v>0.5</v>
      </c>
      <c r="H62" s="116">
        <v>0.5</v>
      </c>
      <c r="I62" s="117">
        <v>1</v>
      </c>
      <c r="J62" s="138"/>
      <c r="K62" s="62"/>
      <c r="L62" s="62"/>
    </row>
    <row r="63" spans="1:12" ht="26.1" customHeight="1">
      <c r="A63" s="516"/>
      <c r="B63" s="518"/>
      <c r="C63" s="520"/>
      <c r="D63" s="522"/>
      <c r="E63" s="524"/>
      <c r="F63" s="118">
        <f>E62*D62</f>
        <v>1498.9671000000001</v>
      </c>
      <c r="G63" s="119">
        <f>F63*G62</f>
        <v>749.48355000000004</v>
      </c>
      <c r="H63" s="119">
        <f>F63*H62</f>
        <v>749.48355000000004</v>
      </c>
      <c r="I63" s="120">
        <f>SUM(G63:H63)</f>
        <v>1498.9671000000001</v>
      </c>
      <c r="J63" s="138"/>
      <c r="K63" s="62"/>
      <c r="L63" s="62"/>
    </row>
    <row r="64" spans="1:12" ht="15.95" customHeight="1">
      <c r="A64" s="516" t="str">
        <f>'POÇO ARTESIANO; RESERVATÓRIO '!A43</f>
        <v>1.7.2</v>
      </c>
      <c r="B64" s="518" t="str">
        <f>'POÇO ARTESIANO; RESERVATÓRIO '!B43</f>
        <v>Cabo multiplex 3 x 10mm²</v>
      </c>
      <c r="C64" s="520" t="str">
        <f>'POÇO ARTESIANO; RESERVATÓRIO '!C43</f>
        <v>m</v>
      </c>
      <c r="D64" s="522">
        <f>'POÇO ARTESIANO; RESERVATÓRIO '!D43</f>
        <v>90</v>
      </c>
      <c r="E64" s="524">
        <f>'POÇO ARTESIANO; RESERVATÓRIO '!E43</f>
        <v>10.971192</v>
      </c>
      <c r="F64" s="121">
        <v>1</v>
      </c>
      <c r="G64" s="121">
        <v>0.5</v>
      </c>
      <c r="H64" s="121">
        <v>0.5</v>
      </c>
      <c r="I64" s="122">
        <v>1</v>
      </c>
      <c r="J64" s="138"/>
      <c r="K64" s="62"/>
      <c r="L64" s="62"/>
    </row>
    <row r="65" spans="1:12" ht="15.95" customHeight="1">
      <c r="A65" s="516"/>
      <c r="B65" s="518"/>
      <c r="C65" s="520"/>
      <c r="D65" s="522"/>
      <c r="E65" s="524"/>
      <c r="F65" s="118">
        <f>E64*D64</f>
        <v>987.40728000000001</v>
      </c>
      <c r="G65" s="119">
        <f>F65*G64</f>
        <v>493.70364000000001</v>
      </c>
      <c r="H65" s="119">
        <f>F65*H64</f>
        <v>493.70364000000001</v>
      </c>
      <c r="I65" s="120">
        <f>SUM(G65:H65)</f>
        <v>987.40728000000001</v>
      </c>
      <c r="J65" s="138"/>
      <c r="K65" s="62"/>
      <c r="L65" s="62"/>
    </row>
    <row r="66" spans="1:12" ht="26.1" customHeight="1">
      <c r="A66" s="516" t="str">
        <f>'POÇO ARTESIANO; RESERVATÓRIO '!A44</f>
        <v>1.7.3</v>
      </c>
      <c r="B66" s="518" t="str">
        <f>'POÇO ARTESIANO; RESERVATÓRIO '!B44</f>
        <v>DISJUNTOR BIPOLAR TIPO DIN, CORRENTE NOMINAL DE 20A - FORNECIMENTO E INSTALAÇÃO. AF_04/2016</v>
      </c>
      <c r="C66" s="520" t="str">
        <f>'POÇO ARTESIANO; RESERVATÓRIO '!C44</f>
        <v>m</v>
      </c>
      <c r="D66" s="522">
        <f>'POÇO ARTESIANO; RESERVATÓRIO '!D44</f>
        <v>2</v>
      </c>
      <c r="E66" s="524">
        <f>'POÇO ARTESIANO; RESERVATÓRIO '!E44</f>
        <v>52.740785699999996</v>
      </c>
      <c r="F66" s="121">
        <v>1</v>
      </c>
      <c r="G66" s="121">
        <v>0.5</v>
      </c>
      <c r="H66" s="121">
        <v>0.5</v>
      </c>
      <c r="I66" s="122">
        <v>1</v>
      </c>
      <c r="J66" s="138"/>
      <c r="K66" s="62"/>
      <c r="L66" s="62"/>
    </row>
    <row r="67" spans="1:12" ht="26.1" customHeight="1">
      <c r="A67" s="516"/>
      <c r="B67" s="518"/>
      <c r="C67" s="520"/>
      <c r="D67" s="522"/>
      <c r="E67" s="524"/>
      <c r="F67" s="118">
        <f>E66*D66</f>
        <v>105.48157139999999</v>
      </c>
      <c r="G67" s="119">
        <f>F67*G66</f>
        <v>52.740785699999996</v>
      </c>
      <c r="H67" s="119">
        <f>F67*H66</f>
        <v>52.740785699999996</v>
      </c>
      <c r="I67" s="120">
        <f>SUM(G67:H67)</f>
        <v>105.48157139999999</v>
      </c>
      <c r="J67" s="138"/>
      <c r="K67" s="62"/>
      <c r="L67" s="62"/>
    </row>
    <row r="68" spans="1:12" ht="15.95" customHeight="1">
      <c r="A68" s="526" t="str">
        <f>'POÇO ARTESIANO; RESERVATÓRIO '!A45</f>
        <v>1.7.4</v>
      </c>
      <c r="B68" s="527" t="str">
        <f>'POÇO ARTESIANO; RESERVATÓRIO '!B45</f>
        <v>Centro de distribuição p/ 06 disjuntores (s/ barramento).</v>
      </c>
      <c r="C68" s="528" t="str">
        <f>'POÇO ARTESIANO; RESERVATÓRIO '!C45</f>
        <v>und.</v>
      </c>
      <c r="D68" s="529">
        <f>'POÇO ARTESIANO; RESERVATÓRIO '!D45</f>
        <v>1</v>
      </c>
      <c r="E68" s="536">
        <f>'POÇO ARTESIANO; RESERVATÓRIO '!E45</f>
        <v>69.853499999999997</v>
      </c>
      <c r="F68" s="133">
        <v>1</v>
      </c>
      <c r="G68" s="133">
        <v>0.5</v>
      </c>
      <c r="H68" s="133">
        <v>0.5</v>
      </c>
      <c r="I68" s="134">
        <v>1</v>
      </c>
      <c r="J68" s="138"/>
      <c r="K68" s="62"/>
      <c r="L68" s="62"/>
    </row>
    <row r="69" spans="1:12" ht="15.95" customHeight="1">
      <c r="A69" s="516"/>
      <c r="B69" s="518"/>
      <c r="C69" s="520"/>
      <c r="D69" s="522"/>
      <c r="E69" s="524"/>
      <c r="F69" s="118">
        <f>E68*D68</f>
        <v>69.853499999999997</v>
      </c>
      <c r="G69" s="119">
        <f>F69*G68</f>
        <v>34.926749999999998</v>
      </c>
      <c r="H69" s="119">
        <f>F69*H68</f>
        <v>34.926749999999998</v>
      </c>
      <c r="I69" s="120">
        <f>SUM(G69:H69)</f>
        <v>69.853499999999997</v>
      </c>
      <c r="J69" s="138"/>
      <c r="K69" s="62"/>
      <c r="L69" s="62"/>
    </row>
    <row r="70" spans="1:12" ht="20.100000000000001" customHeight="1">
      <c r="A70" s="516" t="str">
        <f>'POÇO ARTESIANO; RESERVATÓRIO '!A46</f>
        <v>1.7.5</v>
      </c>
      <c r="B70" s="518" t="str">
        <f>'POÇO ARTESIANO; RESERVATÓRIO '!B46</f>
        <v>ELETRODUTO RÍGIDO ROSCÁVEL, PVC, DN 50 MM (1 1/2") - FORNECIMENTO E INSTALAÇÃO. AF_12/2015.</v>
      </c>
      <c r="C70" s="520" t="str">
        <f>'POÇO ARTESIANO; RESERVATÓRIO '!C46</f>
        <v>m</v>
      </c>
      <c r="D70" s="522">
        <f>'POÇO ARTESIANO; RESERVATÓRIO '!D46</f>
        <v>6</v>
      </c>
      <c r="E70" s="524">
        <f>'POÇO ARTESIANO; RESERVATÓRIO '!E46</f>
        <v>12.1571148</v>
      </c>
      <c r="F70" s="121">
        <v>1</v>
      </c>
      <c r="G70" s="121">
        <v>0.5</v>
      </c>
      <c r="H70" s="121">
        <v>0.5</v>
      </c>
      <c r="I70" s="122">
        <v>1</v>
      </c>
      <c r="J70" s="138"/>
      <c r="K70" s="62"/>
      <c r="L70" s="62"/>
    </row>
    <row r="71" spans="1:12" ht="20.100000000000001" customHeight="1">
      <c r="A71" s="516"/>
      <c r="B71" s="518"/>
      <c r="C71" s="520"/>
      <c r="D71" s="522"/>
      <c r="E71" s="524"/>
      <c r="F71" s="118">
        <f>E70*D70</f>
        <v>72.942688799999999</v>
      </c>
      <c r="G71" s="119">
        <f>F71*G70</f>
        <v>36.4713444</v>
      </c>
      <c r="H71" s="119">
        <f>F71*H70</f>
        <v>36.4713444</v>
      </c>
      <c r="I71" s="120">
        <f>SUM(G71:H71)</f>
        <v>72.942688799999999</v>
      </c>
      <c r="J71" s="138"/>
      <c r="K71" s="62"/>
      <c r="L71" s="62"/>
    </row>
    <row r="72" spans="1:12" ht="26.1" customHeight="1">
      <c r="A72" s="516" t="str">
        <f>'POÇO ARTESIANO; RESERVATÓRIO '!A47</f>
        <v>1.7.6</v>
      </c>
      <c r="B72" s="518" t="str">
        <f>'POÇO ARTESIANO; RESERVATÓRIO '!B47</f>
        <v>HASTE DE ATERRAMENTO 5/8 PARA SPDA - FORNECIMENTO E INSTALAÇÃO.</v>
      </c>
      <c r="C72" s="520" t="str">
        <f>'POÇO ARTESIANO; RESERVATÓRIO '!C47</f>
        <v>unid.</v>
      </c>
      <c r="D72" s="522">
        <f>'POÇO ARTESIANO; RESERVATÓRIO '!D47</f>
        <v>2</v>
      </c>
      <c r="E72" s="524">
        <f>'POÇO ARTESIANO; RESERVATÓRIO '!E47</f>
        <v>53.313933990000002</v>
      </c>
      <c r="F72" s="121">
        <v>1</v>
      </c>
      <c r="G72" s="121">
        <v>0.5</v>
      </c>
      <c r="H72" s="121">
        <v>0.5</v>
      </c>
      <c r="I72" s="122">
        <v>1</v>
      </c>
      <c r="J72" s="138"/>
      <c r="K72" s="62"/>
      <c r="L72" s="62"/>
    </row>
    <row r="73" spans="1:12" ht="26.1" customHeight="1" thickBot="1">
      <c r="A73" s="517"/>
      <c r="B73" s="519"/>
      <c r="C73" s="521"/>
      <c r="D73" s="523"/>
      <c r="E73" s="525"/>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37"/>
      <c r="D74" s="538"/>
      <c r="E74" s="538"/>
      <c r="F74" s="538"/>
      <c r="G74" s="538"/>
      <c r="H74" s="538"/>
      <c r="I74" s="539"/>
      <c r="J74" s="138"/>
      <c r="K74" s="62"/>
      <c r="L74" s="62"/>
    </row>
    <row r="75" spans="1:12" ht="15.95" customHeight="1">
      <c r="A75" s="546" t="str">
        <f>'POÇO ARTESIANO; RESERVATÓRIO '!A49</f>
        <v>2.1</v>
      </c>
      <c r="B75" s="548" t="str">
        <f>'POÇO ARTESIANO; RESERVATÓRIO '!B49</f>
        <v>Limpeza geral e entrega da obra</v>
      </c>
      <c r="C75" s="550" t="str">
        <f>'POÇO ARTESIANO; RESERVATÓRIO '!C49</f>
        <v>m²</v>
      </c>
      <c r="D75" s="552">
        <f>'POÇO ARTESIANO; RESERVATÓRIO '!D49</f>
        <v>78</v>
      </c>
      <c r="E75" s="554">
        <f>'POÇO ARTESIANO; RESERVATÓRIO '!E49</f>
        <v>7.1104800000000008</v>
      </c>
      <c r="F75" s="96">
        <v>1</v>
      </c>
      <c r="G75" s="96" t="s">
        <v>103</v>
      </c>
      <c r="H75" s="97">
        <v>1</v>
      </c>
      <c r="I75" s="98">
        <v>1</v>
      </c>
      <c r="J75" s="138"/>
      <c r="K75" s="62"/>
      <c r="L75" s="62"/>
    </row>
    <row r="76" spans="1:12" ht="15.95" customHeight="1" thickBot="1">
      <c r="A76" s="547"/>
      <c r="B76" s="549"/>
      <c r="C76" s="551"/>
      <c r="D76" s="553"/>
      <c r="E76" s="555"/>
      <c r="F76" s="89">
        <f>E75*D75</f>
        <v>554.6174400000001</v>
      </c>
      <c r="G76" s="95" t="s">
        <v>103</v>
      </c>
      <c r="H76" s="90">
        <f>F76*H75</f>
        <v>554.6174400000001</v>
      </c>
      <c r="I76" s="92">
        <f>SUM(H76)</f>
        <v>554.6174400000001</v>
      </c>
      <c r="J76" s="138"/>
      <c r="K76" s="62"/>
      <c r="L76" s="62"/>
    </row>
    <row r="77" spans="1:12" ht="20.100000000000001" customHeight="1" thickTop="1" thickBot="1">
      <c r="A77" s="544" t="s">
        <v>104</v>
      </c>
      <c r="B77" s="545"/>
      <c r="C77" s="545"/>
      <c r="D77" s="545"/>
      <c r="E77" s="545"/>
      <c r="F77" s="99">
        <f>SUM(F13+F15+F17+F19+F22+F25+F28+F31+F33+F35+F37+F39+F41+F43+F45+F47+F49+F51+F53+F55+F58+F60+F63+F65+F67+F69+F71+F73+F76)</f>
        <v>69343.352324079999</v>
      </c>
      <c r="G77" s="100">
        <f>SUM(G13+G15+G17+G19+G22+G25+G28+G31+G33+G35+G37+G39+G41+G43+G45+G47+G49+G51+G53+G55+G58+G60+G63+G65+G67+G69+G71+G73)</f>
        <v>44544.027353840022</v>
      </c>
      <c r="H77" s="100">
        <f>SUM(H31+H33+H35+H37+H39+H41+H43+H45+H47+H49+H51+H53+H55+H58+H60+H63+H65+H67+H69+H71+H73+H76)</f>
        <v>24799.324970240003</v>
      </c>
      <c r="I77" s="101">
        <f>SUM(I13+I15+I17+I19+I22+I25+I28+I31+I33+I35+I37+I39+I41+I43+I45+I47+I49+I51+I53+I55+I58+I60+I63+I65+I67+I69+I71+I73+I76)</f>
        <v>69343.352324079999</v>
      </c>
      <c r="J77" s="83"/>
      <c r="K77" s="2"/>
    </row>
    <row r="78" spans="1:12" ht="20.100000000000001" customHeight="1" thickTop="1" thickBot="1">
      <c r="A78" s="541" t="s">
        <v>105</v>
      </c>
      <c r="B78" s="542"/>
      <c r="C78" s="542"/>
      <c r="D78" s="542"/>
      <c r="E78" s="543"/>
      <c r="F78" s="102" t="s">
        <v>103</v>
      </c>
      <c r="G78" s="103">
        <f>G77</f>
        <v>44544.027353840022</v>
      </c>
      <c r="H78" s="103">
        <f>G78+H77</f>
        <v>69343.352324080028</v>
      </c>
      <c r="I78" s="104" t="s">
        <v>103</v>
      </c>
      <c r="J78" s="83"/>
      <c r="K78" s="2"/>
    </row>
    <row r="79" spans="1:12" ht="20.100000000000001" customHeight="1" thickTop="1" thickBot="1">
      <c r="A79" s="541" t="s">
        <v>106</v>
      </c>
      <c r="B79" s="542"/>
      <c r="C79" s="542"/>
      <c r="D79" s="542"/>
      <c r="E79" s="543"/>
      <c r="F79" s="105" t="s">
        <v>103</v>
      </c>
      <c r="G79" s="106">
        <f>G77/F77*100%</f>
        <v>0.64236910764944044</v>
      </c>
      <c r="H79" s="106">
        <f>H77/F77*100%</f>
        <v>0.35763089235055989</v>
      </c>
      <c r="I79" s="107" t="s">
        <v>103</v>
      </c>
      <c r="J79" s="74"/>
    </row>
    <row r="80" spans="1:12" ht="20.100000000000001" customHeight="1" thickTop="1" thickBot="1">
      <c r="A80" s="541" t="s">
        <v>107</v>
      </c>
      <c r="B80" s="542"/>
      <c r="C80" s="542"/>
      <c r="D80" s="542"/>
      <c r="E80" s="543"/>
      <c r="F80" s="105" t="s">
        <v>103</v>
      </c>
      <c r="G80" s="106">
        <f>G79</f>
        <v>0.64236910764944044</v>
      </c>
      <c r="H80" s="106">
        <f>H78/F77*100%</f>
        <v>1.0000000000000004</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 ref="B14:B15"/>
    <mergeCell ref="C14:C15"/>
    <mergeCell ref="D14:D15"/>
    <mergeCell ref="E14:E15"/>
    <mergeCell ref="A16:A17"/>
    <mergeCell ref="B16:B17"/>
    <mergeCell ref="C16:C17"/>
    <mergeCell ref="D16:D17"/>
    <mergeCell ref="E16:E17"/>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I10" sqref="I10"/>
    </sheetView>
  </sheetViews>
  <sheetFormatPr defaultRowHeight="15"/>
  <cols>
    <col min="1" max="1" width="21.7109375" bestFit="1" customWidth="1"/>
    <col min="2" max="2" width="29.5703125" customWidth="1"/>
    <col min="3" max="3" width="8.7109375" bestFit="1" customWidth="1"/>
    <col min="4" max="4" width="11.28515625" bestFit="1" customWidth="1"/>
    <col min="5" max="5" width="1.28515625" customWidth="1"/>
    <col min="6" max="6" width="13.7109375" customWidth="1"/>
    <col min="7" max="7" width="13.42578125" customWidth="1"/>
  </cols>
  <sheetData>
    <row r="1" spans="1:7">
      <c r="A1" s="376"/>
      <c r="B1" s="376"/>
      <c r="C1" s="376"/>
      <c r="D1" s="376"/>
      <c r="E1" s="376"/>
      <c r="F1" s="376"/>
      <c r="G1" s="376"/>
    </row>
    <row r="2" spans="1:7">
      <c r="A2" s="376"/>
      <c r="B2" s="376"/>
      <c r="C2" s="376"/>
      <c r="D2" s="376"/>
      <c r="E2" s="376"/>
      <c r="F2" s="376"/>
      <c r="G2" s="376"/>
    </row>
    <row r="3" spans="1:7" ht="40.5" customHeight="1">
      <c r="A3" s="376"/>
      <c r="B3" s="376"/>
      <c r="C3" s="376"/>
      <c r="D3" s="376"/>
      <c r="E3" s="376"/>
      <c r="F3" s="376"/>
      <c r="G3" s="376"/>
    </row>
    <row r="4" spans="1:7" ht="22.5" customHeight="1">
      <c r="A4" s="376"/>
      <c r="B4" s="376"/>
      <c r="C4" s="376"/>
      <c r="D4" s="376"/>
      <c r="E4" s="376"/>
      <c r="F4" s="376"/>
      <c r="G4" s="376"/>
    </row>
    <row r="5" spans="1:7">
      <c r="A5" s="206" t="s">
        <v>308</v>
      </c>
      <c r="B5" s="644" t="s">
        <v>309</v>
      </c>
      <c r="C5" s="644"/>
      <c r="D5" s="644"/>
      <c r="E5" s="207"/>
      <c r="F5" s="205"/>
      <c r="G5" s="205"/>
    </row>
    <row r="6" spans="1:7">
      <c r="A6" s="206" t="s">
        <v>1</v>
      </c>
      <c r="B6" s="644"/>
      <c r="C6" s="644"/>
      <c r="D6" s="644"/>
      <c r="E6" s="207"/>
      <c r="F6" s="205"/>
      <c r="G6" s="205"/>
    </row>
    <row r="7" spans="1:7" ht="42" customHeight="1">
      <c r="A7" s="206" t="s">
        <v>347</v>
      </c>
      <c r="B7" s="645" t="s">
        <v>386</v>
      </c>
      <c r="C7" s="646"/>
      <c r="D7" s="646"/>
      <c r="E7" s="646"/>
      <c r="F7" s="646"/>
      <c r="G7" s="646"/>
    </row>
    <row r="8" spans="1:7">
      <c r="A8" s="208" t="s">
        <v>310</v>
      </c>
      <c r="B8" s="630" t="s">
        <v>311</v>
      </c>
      <c r="C8" s="630"/>
      <c r="D8" s="630"/>
      <c r="E8" s="209"/>
      <c r="F8" s="205"/>
      <c r="G8" s="205"/>
    </row>
    <row r="9" spans="1:7">
      <c r="A9" s="210" t="s">
        <v>312</v>
      </c>
      <c r="B9" s="629" t="s">
        <v>313</v>
      </c>
      <c r="C9" s="630"/>
      <c r="D9" s="630"/>
      <c r="E9" s="209"/>
      <c r="F9" s="205"/>
      <c r="G9" s="205"/>
    </row>
    <row r="10" spans="1:7">
      <c r="A10" s="210" t="s">
        <v>314</v>
      </c>
      <c r="B10" s="630" t="s">
        <v>315</v>
      </c>
      <c r="C10" s="630"/>
      <c r="D10" s="630"/>
      <c r="E10" s="209"/>
      <c r="F10" s="205"/>
      <c r="G10" s="205"/>
    </row>
    <row r="11" spans="1:7">
      <c r="A11" s="631" t="s">
        <v>316</v>
      </c>
      <c r="B11" s="631"/>
      <c r="C11" s="631"/>
      <c r="D11" s="631"/>
      <c r="E11" s="205"/>
      <c r="F11" s="205"/>
      <c r="G11" s="205"/>
    </row>
    <row r="12" spans="1:7" ht="15.75" thickBot="1">
      <c r="A12" s="631"/>
      <c r="B12" s="631"/>
      <c r="C12" s="631"/>
      <c r="D12" s="631"/>
      <c r="E12" s="205"/>
      <c r="F12" s="205"/>
      <c r="G12" s="205"/>
    </row>
    <row r="13" spans="1:7" ht="21" thickBot="1">
      <c r="A13" s="632" t="s">
        <v>317</v>
      </c>
      <c r="B13" s="632"/>
      <c r="C13" s="632"/>
      <c r="D13" s="632"/>
      <c r="E13" s="205"/>
      <c r="F13" s="633" t="s">
        <v>318</v>
      </c>
      <c r="G13" s="634"/>
    </row>
    <row r="14" spans="1:7" ht="15.75" thickBot="1">
      <c r="A14" s="635" t="s">
        <v>319</v>
      </c>
      <c r="B14" s="636"/>
      <c r="C14" s="211" t="s">
        <v>320</v>
      </c>
      <c r="D14" s="212" t="s">
        <v>321</v>
      </c>
      <c r="E14" s="205"/>
      <c r="F14" s="213" t="s">
        <v>322</v>
      </c>
      <c r="G14" s="214" t="s">
        <v>323</v>
      </c>
    </row>
    <row r="15" spans="1:7">
      <c r="A15" s="616" t="s">
        <v>324</v>
      </c>
      <c r="B15" s="617"/>
      <c r="C15" s="215" t="s">
        <v>325</v>
      </c>
      <c r="D15" s="216">
        <v>5.5E-2</v>
      </c>
      <c r="E15" s="205"/>
      <c r="F15" s="217">
        <v>0.03</v>
      </c>
      <c r="G15" s="218">
        <v>5.5E-2</v>
      </c>
    </row>
    <row r="16" spans="1:7">
      <c r="A16" s="637" t="s">
        <v>326</v>
      </c>
      <c r="B16" s="638"/>
      <c r="C16" s="219" t="s">
        <v>327</v>
      </c>
      <c r="D16" s="220">
        <v>4.4999999999999997E-3</v>
      </c>
      <c r="E16" s="205"/>
      <c r="F16" s="221">
        <v>4.0000000000000001E-3</v>
      </c>
      <c r="G16" s="222">
        <v>5.0000000000000001E-3</v>
      </c>
    </row>
    <row r="17" spans="1:7">
      <c r="A17" s="637" t="s">
        <v>328</v>
      </c>
      <c r="B17" s="638"/>
      <c r="C17" s="219" t="s">
        <v>329</v>
      </c>
      <c r="D17" s="220">
        <v>4.4999999999999997E-3</v>
      </c>
      <c r="E17" s="205"/>
      <c r="F17" s="221">
        <v>4.0000000000000001E-3</v>
      </c>
      <c r="G17" s="222">
        <v>5.0000000000000001E-3</v>
      </c>
    </row>
    <row r="18" spans="1:7" ht="15.75" thickBot="1">
      <c r="A18" s="639" t="s">
        <v>330</v>
      </c>
      <c r="B18" s="640"/>
      <c r="C18" s="223" t="s">
        <v>331</v>
      </c>
      <c r="D18" s="224">
        <v>1.2699999999999999E-2</v>
      </c>
      <c r="E18" s="205"/>
      <c r="F18" s="225">
        <v>9.7000000000000003E-3</v>
      </c>
      <c r="G18" s="226">
        <v>1.2699999999999999E-2</v>
      </c>
    </row>
    <row r="19" spans="1:7" ht="16.5" thickBot="1">
      <c r="A19" s="641" t="s">
        <v>332</v>
      </c>
      <c r="B19" s="642"/>
      <c r="C19" s="643"/>
      <c r="D19" s="227">
        <v>7.6700000000000004E-2</v>
      </c>
      <c r="E19" s="205"/>
      <c r="F19" s="610"/>
      <c r="G19" s="610"/>
    </row>
    <row r="20" spans="1:7">
      <c r="A20" s="616" t="s">
        <v>333</v>
      </c>
      <c r="B20" s="617"/>
      <c r="C20" s="215" t="s">
        <v>334</v>
      </c>
      <c r="D20" s="228">
        <v>0.01</v>
      </c>
      <c r="E20" s="205"/>
      <c r="F20" s="217">
        <v>5.8999999999999999E-3</v>
      </c>
      <c r="G20" s="218">
        <v>1.3899999999999999E-2</v>
      </c>
    </row>
    <row r="21" spans="1:7" ht="15.75" thickBot="1">
      <c r="A21" s="618" t="s">
        <v>335</v>
      </c>
      <c r="B21" s="619"/>
      <c r="C21" s="229" t="s">
        <v>173</v>
      </c>
      <c r="D21" s="230">
        <v>8.6599999999999996E-2</v>
      </c>
      <c r="E21" s="205"/>
      <c r="F21" s="231">
        <v>6.1600000000000002E-2</v>
      </c>
      <c r="G21" s="232">
        <v>8.9599999999999999E-2</v>
      </c>
    </row>
    <row r="22" spans="1:7">
      <c r="A22" s="620" t="s">
        <v>336</v>
      </c>
      <c r="B22" s="233" t="s">
        <v>337</v>
      </c>
      <c r="C22" s="621" t="s">
        <v>338</v>
      </c>
      <c r="D22" s="216">
        <v>6.4999999999999997E-3</v>
      </c>
      <c r="E22" s="205"/>
      <c r="F22" s="624" t="s">
        <v>339</v>
      </c>
      <c r="G22" s="625"/>
    </row>
    <row r="23" spans="1:7">
      <c r="A23" s="620"/>
      <c r="B23" s="234" t="s">
        <v>340</v>
      </c>
      <c r="C23" s="622"/>
      <c r="D23" s="220">
        <v>0.03</v>
      </c>
      <c r="E23" s="205"/>
      <c r="F23" s="624"/>
      <c r="G23" s="625"/>
    </row>
    <row r="24" spans="1:7">
      <c r="A24" s="620"/>
      <c r="B24" s="234" t="s">
        <v>341</v>
      </c>
      <c r="C24" s="622"/>
      <c r="D24" s="220">
        <v>2.5000000000000001E-3</v>
      </c>
      <c r="E24" s="205"/>
      <c r="F24" s="624"/>
      <c r="G24" s="625"/>
    </row>
    <row r="25" spans="1:7" ht="15.75" thickBot="1">
      <c r="A25" s="620"/>
      <c r="B25" s="235" t="s">
        <v>342</v>
      </c>
      <c r="C25" s="623"/>
      <c r="D25" s="236">
        <v>4.4999999999999998E-2</v>
      </c>
      <c r="E25" s="205"/>
      <c r="F25" s="624"/>
      <c r="G25" s="625"/>
    </row>
    <row r="26" spans="1:7" ht="15.75" thickBot="1">
      <c r="A26" s="626" t="s">
        <v>343</v>
      </c>
      <c r="B26" s="627"/>
      <c r="C26" s="628"/>
      <c r="D26" s="237">
        <v>8.3999999999999991E-2</v>
      </c>
      <c r="E26" s="205"/>
      <c r="F26" s="624"/>
      <c r="G26" s="625"/>
    </row>
    <row r="27" spans="1:7" ht="15.75" thickBot="1">
      <c r="A27" s="609"/>
      <c r="B27" s="609"/>
      <c r="C27" s="609"/>
      <c r="D27" s="609"/>
      <c r="E27" s="205"/>
      <c r="F27" s="610"/>
      <c r="G27" s="610"/>
    </row>
    <row r="28" spans="1:7" ht="15.75" thickBot="1">
      <c r="A28" s="611" t="s">
        <v>344</v>
      </c>
      <c r="B28" s="612"/>
      <c r="C28" s="613"/>
      <c r="D28" s="238">
        <v>0.29000179279475979</v>
      </c>
      <c r="E28" s="205"/>
      <c r="F28" s="239">
        <v>0.25</v>
      </c>
      <c r="G28" s="240">
        <v>0.3</v>
      </c>
    </row>
    <row r="29" spans="1:7" ht="15.75">
      <c r="A29" s="241"/>
      <c r="B29" s="241"/>
      <c r="C29" s="241"/>
      <c r="D29" s="242"/>
      <c r="E29" s="205"/>
      <c r="F29" s="205"/>
      <c r="G29" s="205"/>
    </row>
    <row r="30" spans="1:7">
      <c r="A30" s="614" t="s">
        <v>345</v>
      </c>
      <c r="B30" s="614"/>
      <c r="C30" s="614"/>
      <c r="D30" s="205"/>
      <c r="E30" s="205"/>
      <c r="F30" s="205"/>
      <c r="G30" s="205"/>
    </row>
    <row r="31" spans="1:7">
      <c r="A31" s="615" t="s">
        <v>346</v>
      </c>
      <c r="B31" s="615"/>
      <c r="C31" s="615"/>
      <c r="D31" s="205"/>
      <c r="E31" s="205"/>
      <c r="F31" s="205"/>
      <c r="G31" s="205"/>
    </row>
  </sheetData>
  <mergeCells count="28">
    <mergeCell ref="B8:D8"/>
    <mergeCell ref="A1:G4"/>
    <mergeCell ref="B5:D5"/>
    <mergeCell ref="B6:D6"/>
    <mergeCell ref="B7:G7"/>
    <mergeCell ref="F19:G19"/>
    <mergeCell ref="B9:D9"/>
    <mergeCell ref="B10:D10"/>
    <mergeCell ref="A11:D12"/>
    <mergeCell ref="A13:D13"/>
    <mergeCell ref="F13:G13"/>
    <mergeCell ref="A14:B14"/>
    <mergeCell ref="A15:B15"/>
    <mergeCell ref="A16:B16"/>
    <mergeCell ref="A17:B17"/>
    <mergeCell ref="A18:B18"/>
    <mergeCell ref="A19:C19"/>
    <mergeCell ref="A20:B20"/>
    <mergeCell ref="A21:B21"/>
    <mergeCell ref="A22:A25"/>
    <mergeCell ref="C22:C25"/>
    <mergeCell ref="F22:G26"/>
    <mergeCell ref="A26:C26"/>
    <mergeCell ref="A27:D27"/>
    <mergeCell ref="F27:G27"/>
    <mergeCell ref="A28:C28"/>
    <mergeCell ref="A30:C30"/>
    <mergeCell ref="A31:C31"/>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2019-09-24T10:00:20Z</cp:lastPrinted>
  <dcterms:created xsi:type="dcterms:W3CDTF">2017-10-22T14:05:37Z</dcterms:created>
  <dcterms:modified xsi:type="dcterms:W3CDTF">2020-07-24T12:59:12Z</dcterms:modified>
</cp:coreProperties>
</file>