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EDITAL 003-2020-TP\GEO OBRAS POÇOS\7 - LAVANDERIA DA FLORESTA - POÇO LOTE VII\PROJETO EM WORD E EXCEL\"/>
    </mc:Choice>
  </mc:AlternateContent>
  <bookViews>
    <workbookView xWindow="240" yWindow="570" windowWidth="20115" windowHeight="7575" firstSheet="1" activeTab="3"/>
  </bookViews>
  <sheets>
    <sheet name="COTAÇÃO DE CUSTO DAS LOJAS" sheetId="9" r:id="rId1"/>
    <sheet name="POÇO ARTESIANO; RESERVATÓRIO " sheetId="1" r:id="rId2"/>
    <sheet name="CUSTO UNITÁRIO" sheetId="10" r:id="rId3"/>
    <sheet name="CRON. FISICO POÇO E RESERVATÓRI" sheetId="8" r:id="rId4"/>
    <sheet name="BDI" sheetId="11" r:id="rId5"/>
    <sheet name="Plan1" sheetId="12" r:id="rId6"/>
  </sheets>
  <definedNames>
    <definedName name="_xlnm.Print_Area" localSheetId="4">BDI!$A$1:$G$44</definedName>
    <definedName name="_xlnm.Print_Area" localSheetId="0">'COTAÇÃO DE CUSTO DAS LOJAS'!$A$1:$I$56</definedName>
    <definedName name="_xlnm.Print_Area" localSheetId="3">'CRON. FISICO POÇO E RESERVATÓRI'!$A$1:$I$96</definedName>
    <definedName name="_xlnm.Print_Area" localSheetId="2">'CUSTO UNITÁRIO'!$A$1:$G$199</definedName>
    <definedName name="_xlnm.Print_Area" localSheetId="1">'POÇO ARTESIANO; RESERVATÓRIO '!$A$1:$J$79</definedName>
    <definedName name="_xlnm.Print_Titles" localSheetId="3">'CRON. FISICO POÇO E RESERVATÓRI'!$1:$9</definedName>
    <definedName name="_xlnm.Print_Titles" localSheetId="2">'CUSTO UNITÁRIO'!$1:$9</definedName>
    <definedName name="_xlnm.Print_Titles" localSheetId="1">'POÇO ARTESIANO; RESERVATÓRIO '!$1:$11</definedName>
  </definedNames>
  <calcPr calcId="152511"/>
</workbook>
</file>

<file path=xl/calcChain.xml><?xml version="1.0" encoding="utf-8"?>
<calcChain xmlns="http://schemas.openxmlformats.org/spreadsheetml/2006/main">
  <c r="G134" i="10" l="1"/>
  <c r="G133" i="10"/>
  <c r="G132" i="10"/>
  <c r="G32" i="10" l="1"/>
  <c r="G72" i="10"/>
  <c r="G73" i="10"/>
  <c r="H10" i="9" l="1"/>
  <c r="J10" i="9" s="1"/>
  <c r="H25" i="1" s="1"/>
  <c r="H16" i="9"/>
  <c r="J16" i="9" s="1"/>
  <c r="G165" i="10"/>
  <c r="G160" i="10"/>
  <c r="G161" i="10"/>
  <c r="G159" i="10"/>
  <c r="G154" i="10"/>
  <c r="G155" i="10"/>
  <c r="G153" i="10"/>
  <c r="G147" i="10"/>
  <c r="G148" i="10"/>
  <c r="G146" i="10"/>
  <c r="G140" i="10"/>
  <c r="G141" i="10"/>
  <c r="G142" i="10"/>
  <c r="G139" i="10"/>
  <c r="G128" i="10"/>
  <c r="G127" i="10"/>
  <c r="G123" i="10"/>
  <c r="G122" i="10"/>
  <c r="G116" i="10"/>
  <c r="G117" i="10"/>
  <c r="G118" i="10"/>
  <c r="G115" i="10"/>
  <c r="G109" i="10"/>
  <c r="G110" i="10"/>
  <c r="G111" i="10"/>
  <c r="G108" i="10"/>
  <c r="G102" i="10"/>
  <c r="G103" i="10"/>
  <c r="G104" i="10"/>
  <c r="G101" i="10"/>
  <c r="G94" i="10"/>
  <c r="G95" i="10"/>
  <c r="G96" i="10"/>
  <c r="G97" i="10"/>
  <c r="G93" i="10"/>
  <c r="G87" i="10"/>
  <c r="G88" i="10"/>
  <c r="G86" i="10"/>
  <c r="G79" i="10"/>
  <c r="G80" i="10"/>
  <c r="G81" i="10"/>
  <c r="G82" i="10"/>
  <c r="G78" i="10"/>
  <c r="G71" i="10"/>
  <c r="G64" i="10"/>
  <c r="G65" i="10"/>
  <c r="G66" i="10"/>
  <c r="G67" i="10"/>
  <c r="G63" i="10"/>
  <c r="G58" i="10"/>
  <c r="G59" i="10"/>
  <c r="G57" i="10"/>
  <c r="G50" i="10"/>
  <c r="G51" i="10"/>
  <c r="G52" i="10"/>
  <c r="G53" i="10"/>
  <c r="G49" i="10"/>
  <c r="G45" i="10"/>
  <c r="G46" i="10" s="1"/>
  <c r="H17" i="1" s="1"/>
  <c r="G34" i="10"/>
  <c r="G35" i="10"/>
  <c r="G36" i="10"/>
  <c r="G37" i="10"/>
  <c r="G38" i="10"/>
  <c r="G39" i="10"/>
  <c r="G40" i="10"/>
  <c r="G33" i="10"/>
  <c r="G19" i="10"/>
  <c r="G20" i="10"/>
  <c r="G21" i="10"/>
  <c r="G22" i="10"/>
  <c r="G23" i="10"/>
  <c r="G24" i="10"/>
  <c r="G25" i="10"/>
  <c r="G26" i="10"/>
  <c r="G27" i="10"/>
  <c r="G28" i="10"/>
  <c r="G18" i="10"/>
  <c r="G13" i="10"/>
  <c r="G14" i="10"/>
  <c r="G12" i="10"/>
  <c r="G166" i="10" l="1"/>
  <c r="G167" i="10" s="1"/>
  <c r="H49" i="1" s="1"/>
  <c r="G89" i="10"/>
  <c r="G90" i="10" s="1"/>
  <c r="H33" i="1" s="1"/>
  <c r="G149" i="10"/>
  <c r="G150" i="10" s="1"/>
  <c r="G135" i="10"/>
  <c r="G136" i="10" s="1"/>
  <c r="G41" i="10"/>
  <c r="G42" i="10" s="1"/>
  <c r="H16" i="1" s="1"/>
  <c r="G74" i="10"/>
  <c r="G75" i="10" s="1"/>
  <c r="H31" i="1" s="1"/>
  <c r="G129" i="10"/>
  <c r="H42" i="1" s="1"/>
  <c r="G124" i="10"/>
  <c r="H40" i="1" s="1"/>
  <c r="G119" i="10"/>
  <c r="H37" i="1" s="1"/>
  <c r="G60" i="10"/>
  <c r="H21" i="1" s="1"/>
  <c r="G68" i="10"/>
  <c r="H23" i="1" s="1"/>
  <c r="G98" i="10"/>
  <c r="H34" i="1" s="1"/>
  <c r="G105" i="10"/>
  <c r="H35" i="1" s="1"/>
  <c r="G112" i="10"/>
  <c r="H36" i="1" s="1"/>
  <c r="G162" i="10"/>
  <c r="H47" i="1" s="1"/>
  <c r="H43" i="1"/>
  <c r="G143" i="10"/>
  <c r="H44" i="1" s="1"/>
  <c r="H45" i="1"/>
  <c r="G15" i="10"/>
  <c r="H14" i="1" s="1"/>
  <c r="G54" i="10"/>
  <c r="H19" i="1" s="1"/>
  <c r="G156" i="10"/>
  <c r="H46" i="1" s="1"/>
  <c r="G83" i="10"/>
  <c r="H32" i="1" s="1"/>
  <c r="G29" i="10"/>
  <c r="H15" i="1" s="1"/>
  <c r="H30" i="1"/>
  <c r="H12" i="9"/>
  <c r="H14" i="9"/>
  <c r="H18" i="9"/>
  <c r="H20" i="9"/>
  <c r="H22" i="9"/>
  <c r="J20" i="9" l="1"/>
  <c r="H26" i="1" s="1"/>
  <c r="J18" i="9"/>
  <c r="H29" i="1" s="1"/>
  <c r="J14" i="9"/>
  <c r="H28" i="1" s="1"/>
  <c r="J22" i="9"/>
  <c r="H39" i="1" s="1"/>
  <c r="J12" i="9"/>
  <c r="H27" i="1" s="1"/>
  <c r="A7" i="8"/>
  <c r="E49" i="1"/>
  <c r="F49" i="1" s="1"/>
  <c r="E15" i="1"/>
  <c r="F15" i="1" s="1"/>
  <c r="A54" i="8" l="1"/>
  <c r="D54" i="8"/>
  <c r="C54" i="8"/>
  <c r="B54" i="8"/>
  <c r="E37" i="1"/>
  <c r="F37" i="1" s="1"/>
  <c r="E54" i="8" l="1"/>
  <c r="F55" i="8" s="1"/>
  <c r="H55" i="8" l="1"/>
  <c r="G55" i="8"/>
  <c r="A52" i="8"/>
  <c r="D75" i="8"/>
  <c r="C75"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75" i="8"/>
  <c r="A75" i="8"/>
  <c r="B74" i="8"/>
  <c r="A74" i="8"/>
  <c r="B72" i="8"/>
  <c r="B70" i="8"/>
  <c r="B68" i="8"/>
  <c r="B66" i="8"/>
  <c r="B64" i="8"/>
  <c r="B62" i="8"/>
  <c r="A72" i="8"/>
  <c r="A70" i="8"/>
  <c r="A68" i="8"/>
  <c r="A66" i="8"/>
  <c r="A64" i="8"/>
  <c r="A62" i="8"/>
  <c r="B61" i="8"/>
  <c r="A61" i="8"/>
  <c r="A59" i="8"/>
  <c r="A57" i="8"/>
  <c r="B59" i="8"/>
  <c r="B57" i="8"/>
  <c r="I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45" i="1" l="1"/>
  <c r="E44" i="1"/>
  <c r="E36" i="1"/>
  <c r="E35" i="1"/>
  <c r="E34" i="1"/>
  <c r="E33" i="1"/>
  <c r="E32" i="1"/>
  <c r="E31" i="1"/>
  <c r="E30" i="1"/>
  <c r="E29" i="1"/>
  <c r="E28" i="1"/>
  <c r="E27" i="1"/>
  <c r="E26" i="1"/>
  <c r="E25" i="1"/>
  <c r="F28" i="1" l="1"/>
  <c r="E36" i="8"/>
  <c r="F37"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47" i="1"/>
  <c r="E46" i="1"/>
  <c r="E43" i="1"/>
  <c r="E42" i="1"/>
  <c r="E40" i="1"/>
  <c r="E39" i="1"/>
  <c r="E23" i="1"/>
  <c r="E21" i="1"/>
  <c r="E19" i="1"/>
  <c r="E17" i="1"/>
  <c r="E16" i="1"/>
  <c r="E14" i="1"/>
  <c r="F24" i="1" l="1"/>
  <c r="H47" i="8"/>
  <c r="H33" i="8"/>
  <c r="G43" i="8"/>
  <c r="H53" i="8"/>
  <c r="G31" i="8"/>
  <c r="G41" i="8"/>
  <c r="H39" i="8"/>
  <c r="G37" i="8"/>
  <c r="H49" i="8"/>
  <c r="H35" i="8"/>
  <c r="H45" i="8"/>
  <c r="H51" i="8"/>
  <c r="H43" i="8"/>
  <c r="H31" i="8"/>
  <c r="G51" i="8"/>
  <c r="G47" i="8"/>
  <c r="G53" i="8"/>
  <c r="G33" i="8"/>
  <c r="F17" i="1"/>
  <c r="E18" i="8"/>
  <c r="F19" i="8" s="1"/>
  <c r="F43" i="1"/>
  <c r="E64" i="8"/>
  <c r="F65" i="8" s="1"/>
  <c r="E75" i="8"/>
  <c r="F76" i="8" s="1"/>
  <c r="H76" i="8" s="1"/>
  <c r="I76" i="8" s="1"/>
  <c r="F14" i="1"/>
  <c r="E12" i="8"/>
  <c r="F13" i="8" s="1"/>
  <c r="F19" i="1"/>
  <c r="F18" i="1" s="1"/>
  <c r="E21" i="8"/>
  <c r="F22" i="8" s="1"/>
  <c r="F39" i="1"/>
  <c r="E57" i="8"/>
  <c r="F58" i="8" s="1"/>
  <c r="F46" i="1"/>
  <c r="E70" i="8"/>
  <c r="F71" i="8" s="1"/>
  <c r="G39" i="8"/>
  <c r="G35" i="8"/>
  <c r="G45" i="8"/>
  <c r="H41" i="8"/>
  <c r="G49" i="8"/>
  <c r="H37" i="8"/>
  <c r="E14" i="8"/>
  <c r="F15" i="8" s="1"/>
  <c r="F21" i="1"/>
  <c r="F20" i="1" s="1"/>
  <c r="E24" i="8"/>
  <c r="F25" i="8" s="1"/>
  <c r="F40" i="1"/>
  <c r="E59" i="8"/>
  <c r="F60" i="8" s="1"/>
  <c r="F47" i="1"/>
  <c r="E72" i="8"/>
  <c r="F73" i="8" s="1"/>
  <c r="G69" i="8"/>
  <c r="H69" i="8"/>
  <c r="F16" i="1"/>
  <c r="E16" i="8"/>
  <c r="F17" i="8" s="1"/>
  <c r="F23" i="1"/>
  <c r="F22" i="1" s="1"/>
  <c r="E27" i="8"/>
  <c r="F28" i="8" s="1"/>
  <c r="F42" i="1"/>
  <c r="E62" i="8"/>
  <c r="F63" i="8" s="1"/>
  <c r="H67" i="8"/>
  <c r="G67" i="8"/>
  <c r="F77" i="8" l="1"/>
  <c r="I43" i="8"/>
  <c r="I51" i="8"/>
  <c r="I47" i="8"/>
  <c r="I39" i="8"/>
  <c r="I35" i="8"/>
  <c r="I41" i="8"/>
  <c r="G17" i="8"/>
  <c r="I17" i="8" s="1"/>
  <c r="G15" i="8"/>
  <c r="I15" i="8" s="1"/>
  <c r="I33" i="8"/>
  <c r="I45" i="8"/>
  <c r="I53" i="8"/>
  <c r="G28" i="8"/>
  <c r="I28" i="8" s="1"/>
  <c r="G25" i="8"/>
  <c r="I25" i="8" s="1"/>
  <c r="I37" i="8"/>
  <c r="G22" i="8"/>
  <c r="I22" i="8" s="1"/>
  <c r="G19" i="8"/>
  <c r="I19" i="8" s="1"/>
  <c r="I31" i="8"/>
  <c r="F41" i="1"/>
  <c r="I49" i="8"/>
  <c r="F38" i="1"/>
  <c r="I69" i="8"/>
  <c r="I67" i="8"/>
  <c r="F13" i="1"/>
  <c r="H73" i="8"/>
  <c r="G73" i="8"/>
  <c r="H63" i="8"/>
  <c r="G63" i="8"/>
  <c r="G60" i="8"/>
  <c r="H60" i="8"/>
  <c r="G58" i="8"/>
  <c r="H58" i="8"/>
  <c r="G13" i="8"/>
  <c r="F48" i="1"/>
  <c r="H71" i="8"/>
  <c r="G71" i="8"/>
  <c r="H65" i="8"/>
  <c r="G65" i="8"/>
  <c r="H77" i="8" l="1"/>
  <c r="G77" i="8"/>
  <c r="G78" i="8" s="1"/>
  <c r="F12" i="1"/>
  <c r="F51" i="1"/>
  <c r="I65" i="8"/>
  <c r="I71" i="8"/>
  <c r="I73" i="8"/>
  <c r="I58" i="8"/>
  <c r="I13" i="8"/>
  <c r="I60" i="8"/>
  <c r="I63" i="8"/>
  <c r="I77" i="8" l="1"/>
  <c r="H78" i="8"/>
  <c r="H9" i="1"/>
  <c r="H79" i="8"/>
  <c r="E51" i="1"/>
  <c r="G79" i="8"/>
  <c r="G80" i="8" s="1"/>
  <c r="J46" i="1" l="1"/>
  <c r="J37" i="1"/>
  <c r="J24" i="1"/>
  <c r="J39" i="1"/>
  <c r="J36" i="1"/>
  <c r="J31" i="1"/>
  <c r="J34" i="1"/>
  <c r="J30" i="1"/>
  <c r="J25" i="1"/>
  <c r="J27" i="1"/>
  <c r="J29" i="1"/>
  <c r="J33" i="1"/>
  <c r="J26" i="1"/>
  <c r="J32" i="1"/>
  <c r="J28" i="1"/>
  <c r="J35" i="1"/>
  <c r="J21" i="1"/>
  <c r="J43" i="1"/>
  <c r="J13" i="1"/>
  <c r="J16" i="1"/>
  <c r="J42" i="1"/>
  <c r="J19" i="1"/>
  <c r="J47" i="1"/>
  <c r="J20" i="1"/>
  <c r="J44" i="1"/>
  <c r="J17" i="1"/>
  <c r="J18" i="1"/>
  <c r="J14" i="1"/>
  <c r="J38" i="1"/>
  <c r="J15" i="1"/>
  <c r="J51" i="1"/>
  <c r="J49" i="1"/>
  <c r="J22" i="1"/>
  <c r="J41" i="1"/>
  <c r="J45" i="1"/>
  <c r="J40" i="1"/>
  <c r="J23" i="1"/>
  <c r="J48" i="1"/>
  <c r="H80" i="8"/>
</calcChain>
</file>

<file path=xl/sharedStrings.xml><?xml version="1.0" encoding="utf-8"?>
<sst xmlns="http://schemas.openxmlformats.org/spreadsheetml/2006/main" count="861" uniqueCount="387">
  <si>
    <r>
      <rPr>
        <b/>
        <sz val="11"/>
        <color indexed="8"/>
        <rFont val="Calibri"/>
        <family val="2"/>
        <scheme val="minor"/>
      </rPr>
      <t>CONCORRÊNCIA:</t>
    </r>
    <r>
      <rPr>
        <sz val="11"/>
        <color indexed="8"/>
        <rFont val="Calibri"/>
        <family val="2"/>
        <scheme val="minor"/>
      </rPr>
      <t xml:space="preserve"> </t>
    </r>
  </si>
  <si>
    <t>CONTRATO:</t>
  </si>
  <si>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</si>
  <si>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</si>
  <si>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</si>
  <si>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</si>
  <si>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</si>
  <si>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</si>
  <si>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</si>
  <si>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</si>
  <si>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</si>
  <si>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</si>
  <si>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</si>
  <si>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</si>
  <si>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</si>
  <si>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</si>
  <si>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</si>
  <si>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</si>
  <si>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</si>
  <si>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</si>
  <si>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</si>
  <si>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</si>
  <si>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</si>
  <si>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</si>
  <si>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</si>
  <si>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</si>
  <si>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</si>
  <si>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</si>
  <si>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</si>
  <si>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</si>
  <si>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</si>
  <si>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</si>
  <si>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</si>
  <si>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</si>
  <si>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</si>
  <si>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</si>
  <si>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</si>
  <si>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</si>
  <si>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</si>
  <si>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</si>
  <si>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</si>
  <si>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</si>
  <si>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</si>
  <si>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</si>
  <si>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</si>
  <si>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</si>
  <si>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</si>
  <si>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</si>
  <si>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</si>
  <si>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</si>
  <si>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</si>
  <si>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</si>
  <si>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</si>
  <si>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</si>
  <si>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</si>
  <si>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</si>
  <si>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</si>
  <si>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</si>
  <si>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</si>
  <si>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</si>
  <si>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DIVERSOS:</t>
  </si>
  <si>
    <t>CUSTO TOTAL</t>
  </si>
  <si>
    <t>M²</t>
  </si>
  <si>
    <t>ELETRODUTO RÍGIDO ROSCÁVEL, PVC, DN 50 MM (1 1/2") - FORNECIMENTO E INSTALAÇÃO. AF_12/2015.</t>
  </si>
  <si>
    <t xml:space="preserve">    SINAPI    93008</t>
  </si>
  <si>
    <t>POSTE ACO CONICO CONTINUO CURVO SIMPLES SEM BASE C/JANELA 9M (INSPECAO) - FORNECIMENTO E INSTALACAO.</t>
  </si>
  <si>
    <t>Cabo multiplex 3 x 10mm²</t>
  </si>
  <si>
    <t>MOTOBOMBA LEÃO 5CV 4R8PB-18 350/38</t>
  </si>
  <si>
    <t>SEDOP     170938</t>
  </si>
  <si>
    <t>TUBO GEO. 150x4mt,  Ø6" LUPERPLAS.</t>
  </si>
  <si>
    <t>TUBO ROSCAVEL 1.1/2 LUPERPLAS</t>
  </si>
  <si>
    <t>CORDA BRANCA TRANÇADA 12MM</t>
  </si>
  <si>
    <t>FITA AUTO FUSÃO 10M</t>
  </si>
  <si>
    <t>FITA VEDA ROSCA 18X50mts</t>
  </si>
  <si>
    <t>SEDOP       171044</t>
  </si>
  <si>
    <t>SINAPI          92894</t>
  </si>
  <si>
    <t>SEDOP       171263</t>
  </si>
  <si>
    <t>SINAPI    92373</t>
  </si>
  <si>
    <t>VÁLVULA DE RETENÇÃO HORIZONTAL Ø 40MM (1.1/2") - FORNECIMENTO E INSTALAÇÃO.</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</si>
  <si>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</si>
  <si>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</si>
  <si>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</si>
  <si>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</si>
  <si>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</si>
  <si>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</si>
  <si>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</si>
  <si>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SINAPI    6514</t>
  </si>
  <si>
    <t>1.1.4</t>
  </si>
  <si>
    <t>UNITÁRIO    SEM  BDI</t>
  </si>
  <si>
    <t>UNITÁRIO    COM BDI</t>
  </si>
  <si>
    <t>SINAPI    74163/001</t>
  </si>
  <si>
    <t>SEDOP     010004</t>
  </si>
  <si>
    <t>SINAPI    72872</t>
  </si>
  <si>
    <t>SINAPI    73769/001</t>
  </si>
  <si>
    <t>*COTAÇÃO LOCAL</t>
  </si>
  <si>
    <t>CRONOGRAMA FÍSICO - FINACEIRO DE CUSTO</t>
  </si>
  <si>
    <t>CRONOGRAMA FISICO FINANCEIRO</t>
  </si>
  <si>
    <t>DISCRIMINAÇÃO</t>
  </si>
  <si>
    <t>UNIDADE</t>
  </si>
  <si>
    <t>QUANTIDADE</t>
  </si>
  <si>
    <t>VALÔR UNITÁRIO</t>
  </si>
  <si>
    <t>30 DIAS</t>
  </si>
  <si>
    <t>60 DIAS</t>
  </si>
  <si>
    <t>-</t>
  </si>
  <si>
    <t>TOTAL SIMPLES R$</t>
  </si>
  <si>
    <t>TOTAL ACUMULADO R$</t>
  </si>
  <si>
    <t>Percentual Simples %</t>
  </si>
  <si>
    <t>Percentual Acumulado %</t>
  </si>
  <si>
    <t>Perfuração de poço com perfuratriz à percussão (com diâmetro DN10")</t>
  </si>
  <si>
    <t>FORNECIMENTO E INSTALAÇÃO ELÉTRICAS DA BOMBA:</t>
  </si>
  <si>
    <t>FORNECIMENTO E INSTALAÇÃO DE FILTROS:</t>
  </si>
  <si>
    <t>ALARGAMENTO DO FURO:</t>
  </si>
  <si>
    <t>PERFURAÇÃO EM ROCHA:</t>
  </si>
  <si>
    <t>SERVIÇOS PRELIMINARES:</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</si>
  <si>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</si>
  <si>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</si>
  <si>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</si>
  <si>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</si>
  <si>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</si>
  <si>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</si>
  <si>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</si>
  <si>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</si>
  <si>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CÓDIGO DE REFERÊNCIA</t>
  </si>
  <si>
    <t>Código</t>
  </si>
  <si>
    <t>Valor     Unitário        sem BDI</t>
  </si>
  <si>
    <t>Valor     Unitário         sem BDI</t>
  </si>
  <si>
    <t>VARA</t>
  </si>
  <si>
    <t>METRO</t>
  </si>
  <si>
    <t>CONTRATO p/ 02 MÊSES</t>
  </si>
  <si>
    <t>COTAÇÃO DE CUSTO UNITÁRIO DAS LOJAS DE MATERIAL DE CONSTRUÇÃO LOCAL</t>
  </si>
  <si>
    <t>TUBO GEO. 150x4mt,  Ø6".</t>
  </si>
  <si>
    <t>TUBO ROSCAVEL 1.1/2.</t>
  </si>
  <si>
    <t>Luva F°G° de 1 1/2" (IE)</t>
  </si>
  <si>
    <t>Curva 90° F°G° 1 1/2" (IE)</t>
  </si>
  <si>
    <t>FILTRO GEO STANDER 150X4MT</t>
  </si>
  <si>
    <t>FORNECIMENTO E LANCAMENTO DE BRITA.</t>
  </si>
  <si>
    <t xml:space="preserve">VALOR DA OBRA:                   </t>
  </si>
  <si>
    <t>LOCACAO CONVENCIONAL DE OBRA, UTILIZANDO GABARITO DE TÁBUAS CORRIDAS PONTALETADAS A CADA 2,00M - 2 UTILIZAÇÕES.</t>
  </si>
  <si>
    <t>SINAPI    99059</t>
  </si>
  <si>
    <t>HASTE DE ATERRAMENTO 5/8 PARA SPDA - FORNECIMENTO E INSTALAÇÃO.</t>
  </si>
  <si>
    <t>SINAPI    96985</t>
  </si>
  <si>
    <t>Limpeza geral e entrega da obra</t>
  </si>
  <si>
    <t>SEDOP 270220</t>
  </si>
  <si>
    <r>
      <rPr>
        <b/>
        <sz val="11"/>
        <color indexed="8"/>
        <rFont val="Courier New"/>
        <family val="3"/>
      </rPr>
      <t>LOCAL DA OBRA:</t>
    </r>
    <r>
      <rPr>
        <sz val="11"/>
        <color indexed="8"/>
        <rFont val="Courier New"/>
        <family val="3"/>
      </rPr>
      <t xml:space="preserve"> </t>
    </r>
  </si>
  <si>
    <t>1.1.1. 72872 - MOBILIZACAO E INSTALACAO DE 01 EQUIPAMENTO DE SONDAGEM, DISTANCIA DE 10KM ATE 20KM - UND</t>
  </si>
  <si>
    <t>MATERIAL</t>
  </si>
  <si>
    <t xml:space="preserve">FONTE </t>
  </si>
  <si>
    <t>COEFICENTE</t>
  </si>
  <si>
    <t>PREÇO UNITÁRIO</t>
  </si>
  <si>
    <t>CAMINHÃO TOCO, PBT 16.000 KG, CARGA ÚTIL MÁX. 10.685 KG, DIST. ENTRE EIXOS 4,8 M, POTÊNCIA 189 CV, INCLUSIVE CARROCERIA FIXA ABERTA DE MADEIRA P/ TRANSPORTE GERAL DE CARGA SECA, DIMEN. APROX. 2,5 X 7,00 X 0,50 M - CHP DIURNO. AF_06/2014</t>
  </si>
  <si>
    <t>SINAPI</t>
  </si>
  <si>
    <t>CHP</t>
  </si>
  <si>
    <t>2,0000000</t>
  </si>
  <si>
    <t>88316</t>
  </si>
  <si>
    <t>SERVENTE COM ENCARGOS COMPLEMENTARES</t>
  </si>
  <si>
    <t>H</t>
  </si>
  <si>
    <t>8,0000000</t>
  </si>
  <si>
    <t>TÉCNICO DE SONDAGEM COM ENCARGOS COMPLEMENTARES</t>
  </si>
  <si>
    <t>4,0000000</t>
  </si>
  <si>
    <t>TOTAL C/ ENCARGOS S/ BDI</t>
  </si>
  <si>
    <t>1.1.2. 99059 -LOCACAO CONVENCIONAL DE OBRA, UTILIZANDO GABARITO DE TÁBUAS CORRIDAS PONTALETADAS A CADA 2,00M - 2 UTILIZAÇÕES.- m</t>
  </si>
  <si>
    <t>SARRAFO DE MADEIRA NAO APARELHADA *2,5 X 7* CM, MACARANDUBA, ANGELIM OU EQUIVALENTE DA REGIAO</t>
  </si>
  <si>
    <t>M</t>
  </si>
  <si>
    <t>0,7445000</t>
  </si>
  <si>
    <t>4433</t>
  </si>
  <si>
    <t>PECA DE MADEIRA NAO APARELHADA *7,5 X 7,5* CM (3 X 3 ") MACARANDUBA, ANGELIM OU EQUIVALENTE DA REGIAO</t>
  </si>
  <si>
    <t>0,4125000</t>
  </si>
  <si>
    <t>5068</t>
  </si>
  <si>
    <t>PREGO DE ACO POLIDO COM CABECA 17 X 21 (2 X 11)</t>
  </si>
  <si>
    <t>KG</t>
  </si>
  <si>
    <t>0,1110000</t>
  </si>
  <si>
    <t>7356</t>
  </si>
  <si>
    <t>TINTA ACRILICA PREMIUM, COR BRANCO FOSCO</t>
  </si>
  <si>
    <t>L</t>
  </si>
  <si>
    <t>0,0256000</t>
  </si>
  <si>
    <t>10567</t>
  </si>
  <si>
    <t>TABUA DE MADEIRA NAO APARELHADA *2,5 X 23* CM (1 x 9 ") PINUS, MISTA OU EQUIVALENTE DA REGIAO</t>
  </si>
  <si>
    <t>0,5500000</t>
  </si>
  <si>
    <t>5,97</t>
  </si>
  <si>
    <t>88239</t>
  </si>
  <si>
    <t>AJUDANTE DE CARPINTEIRO COM ENCARGOS COMPLEMENTARES</t>
  </si>
  <si>
    <t>0,3563000</t>
  </si>
  <si>
    <t>88262</t>
  </si>
  <si>
    <t>CARPINTEIRO DE FORMAS COM ENCARGOS COMPLEMENTARES</t>
  </si>
  <si>
    <t>0,7125000</t>
  </si>
  <si>
    <t>91692</t>
  </si>
  <si>
    <t>SERRA CIRCULAR DE BANCADA COM MOTOR ELÉTRICO POTÊNCIA DE 5HP, COM COIFA PARA DISCO 10" - CHP DIURNO. AF_08/2015</t>
  </si>
  <si>
    <t>0,0039000</t>
  </si>
  <si>
    <t>91693</t>
  </si>
  <si>
    <t>SERRA CIRCULAR DE BANCADA COM MOTOR ELÉTRICO POTÊNCIA DE 5HP, COM COIFA PARA DISCO 10" - CHI DIURNO. AF_08/2015</t>
  </si>
  <si>
    <t>CHI</t>
  </si>
  <si>
    <t>0,0168000</t>
  </si>
  <si>
    <t>94974</t>
  </si>
  <si>
    <t>CONCRETO MAGRO PARA LASTRO, TRAÇO 1:4,5:4,5 (CIMENTO/ AREIA MÉDIA/ BRITA 1)  - PREPARO MANUAL. AF_07/2016</t>
  </si>
  <si>
    <t>M3</t>
  </si>
  <si>
    <t>0,0046000</t>
  </si>
  <si>
    <t>99062</t>
  </si>
  <si>
    <t>MARCAÇÃO DE PONTOS EM GABARITO OU CAVALETE. AF_10/2018</t>
  </si>
  <si>
    <t>UN</t>
  </si>
  <si>
    <t>1,5000000</t>
  </si>
  <si>
    <t>1.1.3. 010004 -Placa da obra em chapa galvanizada. 2,00x1,20m.- m²</t>
  </si>
  <si>
    <t>O00006</t>
  </si>
  <si>
    <t>SEDOP</t>
  </si>
  <si>
    <t>O00001</t>
  </si>
  <si>
    <t>Servente</t>
  </si>
  <si>
    <t>D00019</t>
  </si>
  <si>
    <t>Régua 3"x1" 4 m apar.</t>
  </si>
  <si>
    <t>DZ</t>
  </si>
  <si>
    <t>P00016</t>
  </si>
  <si>
    <t>Fundo antioxido cromato de zinco</t>
  </si>
  <si>
    <t>GL</t>
  </si>
  <si>
    <t>D00082</t>
  </si>
  <si>
    <t>Prego 2"x11</t>
  </si>
  <si>
    <t>D00281</t>
  </si>
  <si>
    <t>Pernamanca 3" x 2" 4 m - madeira branca</t>
  </si>
  <si>
    <t>D00034</t>
  </si>
  <si>
    <t>Chapa de fo go no 26 (1,00x2,00m)</t>
  </si>
  <si>
    <t>4780</t>
  </si>
  <si>
    <t>LOCACAO DE PERFURATRIZ PNEUMATICA DE PESO MEDIO, * 24 * KG, PARA ROCHA</t>
  </si>
  <si>
    <t>0,3600000</t>
  </si>
  <si>
    <t>2,92</t>
  </si>
  <si>
    <t>88241</t>
  </si>
  <si>
    <t>AJUDANTE DE OPERAÇÃO EM GERAL COM ENCARGOS COMPLEMENTARES</t>
  </si>
  <si>
    <t>0,7200000</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</si>
  <si>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</si>
  <si>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</si>
  <si>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</si>
  <si>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</si>
  <si>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</si>
  <si>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</si>
  <si>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1.3.1. 74163/002 -  Perfuração de poço com perfuratriz à percussão (com diâmetro DN 8")- m</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</si>
  <si>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</si>
  <si>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</si>
  <si>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</si>
  <si>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</si>
  <si>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</si>
  <si>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</si>
  <si>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</si>
  <si>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</si>
  <si>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</si>
  <si>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0,0190000</t>
  </si>
  <si>
    <t>7307</t>
  </si>
  <si>
    <t>FUNDO ANTICORROSIVO PARA METAIS FERROSOS (ZARCAO)</t>
  </si>
  <si>
    <t>0,0050000</t>
  </si>
  <si>
    <t>9884</t>
  </si>
  <si>
    <t>UNIAO DE FERRO GALVANIZADO, COM ROSCA BSP, COM ASSENTO PLANO, DE 1 1/2"</t>
  </si>
  <si>
    <t>1,0000000</t>
  </si>
  <si>
    <t>88248</t>
  </si>
  <si>
    <t>AUXILIAR DE ENCANADOR OU BOMBEIRO HIDRÁULICO COM ENCARGOS COMPLEMENTARES</t>
  </si>
  <si>
    <t>0,5820000</t>
  </si>
  <si>
    <t>88267</t>
  </si>
  <si>
    <t>ENCANADOR OU BOMBEIRO HIDRÁULICO COM ENCARGOS COMPLEMENTARES</t>
  </si>
  <si>
    <t>1.5.9. 171263 - Curva 90° F°G° 1 1/2" (IE). - UND</t>
  </si>
  <si>
    <t xml:space="preserve">O00007 </t>
  </si>
  <si>
    <t>O00010</t>
  </si>
  <si>
    <t>E00523</t>
  </si>
  <si>
    <t>Curva 90° p/ elet F°G° 2 1/2" (IE)</t>
  </si>
  <si>
    <t>UND</t>
  </si>
  <si>
    <t>4209</t>
  </si>
  <si>
    <t>NIPLE DE FERRO GALVANIZADO, COM ROSCA BSP, DE 1 1/2"</t>
  </si>
  <si>
    <t>VALVULA DE RETENCAO HORIZONTAL, DE BRONZE (PN-25), 1 1/2", 400 PSI, TAMPA DE PORCA DE UNIAO, EXTREMIDADES COM ROSCA</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</si>
  <si>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</si>
  <si>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</si>
  <si>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</si>
  <si>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</si>
  <si>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O00007</t>
  </si>
  <si>
    <t>370</t>
  </si>
  <si>
    <t>AREIA MEDIA - POSTO JAZIDA/FORNECEDOR (RETIRADO NA JAZIDA, SEM TRANSPORTE)</t>
  </si>
  <si>
    <t>1379</t>
  </si>
  <si>
    <t>CIMENTO PORTLAND COMPOSTO CP II-32</t>
  </si>
  <si>
    <t>0,67</t>
  </si>
  <si>
    <t>88309</t>
  </si>
  <si>
    <t>PEDREIRO COM ENCARGOS COMPLEMENTARES</t>
  </si>
  <si>
    <t>4723</t>
  </si>
  <si>
    <t>PEDRA BRITADA N. 4 (50 A 76 MM) POSTO PEDREIRA/FORNECEDOR, SEM FRETE</t>
  </si>
  <si>
    <t>M³</t>
  </si>
  <si>
    <t>1,0500000</t>
  </si>
  <si>
    <t>1.7.1. 73769/1 - POSTE ACO CONICO CONTINUO CURVO SIMPLES SEM BASE C/JANELA 9M (INSPECAO) - FORNECIMENTO E INSTALACAO.- UND</t>
  </si>
  <si>
    <t>14162</t>
  </si>
  <si>
    <t>POSTE CONICO CONTINUO EM ACO GALVANIZADO, CURVO, BRACO SIMPLES, FLANGEADO,  H = 9 M, DIAMETRO INFERIOR = *135* MM</t>
  </si>
  <si>
    <t>88264</t>
  </si>
  <si>
    <t>ELETRICISTA COM ENCARGOS COMPLEMENTARES</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</si>
  <si>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</si>
  <si>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</si>
  <si>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</si>
  <si>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</si>
  <si>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</si>
  <si>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</si>
  <si>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</si>
  <si>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</si>
  <si>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88247</t>
  </si>
  <si>
    <t>AUXILIAR DE ELETRICISTA COM ENCARGOS COMPLEMENTARES</t>
  </si>
  <si>
    <t>0,1330000</t>
  </si>
  <si>
    <t>1.7.4. 170884 - Centro de distribuição p/ 06 disjuntores (s/ barramento).- UND</t>
  </si>
  <si>
    <t>E00451</t>
  </si>
  <si>
    <t xml:space="preserve">Centro de distribuição p/ 06 disjuntores (s/ barram) </t>
  </si>
  <si>
    <t>1.7.5. 93008 - ELETRODUTO RÍGIDO ROSCÁVEL, PVC, DN 50 MM (1 1/2") - FORNECIMENTO E INSTALAÇÃO. .- M</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</si>
  <si>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</si>
  <si>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</si>
  <si>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</si>
  <si>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</si>
  <si>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</si>
  <si>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</si>
  <si>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</si>
  <si>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</si>
  <si>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2.1</t>
  </si>
  <si>
    <t>2.0</t>
  </si>
  <si>
    <t>2.1. 270220- Limpeza geral e entrega da obra- M²</t>
  </si>
  <si>
    <t>TOMADOR:</t>
  </si>
  <si>
    <t>PREFEITURA MUNICIPAL DE ITAITUBA</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</si>
  <si>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</si>
  <si>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</si>
  <si>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</si>
  <si>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</si>
  <si>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</si>
  <si>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</si>
  <si>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</si>
  <si>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</si>
  <si>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</si>
  <si>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</si>
  <si>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</si>
  <si>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</si>
  <si>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</si>
  <si>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</si>
  <si>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</si>
  <si>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</si>
  <si>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</si>
  <si>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</si>
  <si>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</si>
  <si>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</si>
  <si>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</si>
  <si>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</si>
  <si>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</si>
  <si>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</si>
  <si>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</si>
  <si>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</si>
  <si>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</si>
  <si>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</si>
  <si>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</si>
  <si>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</si>
  <si>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</si>
  <si>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</si>
  <si>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</si>
  <si>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</si>
  <si>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</si>
  <si>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</si>
  <si>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</si>
  <si>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OBRA</t>
  </si>
  <si>
    <r>
      <rPr>
        <b/>
        <sz val="11"/>
        <color indexed="8"/>
        <rFont val="Courier New"/>
        <family val="3"/>
      </rPr>
      <t xml:space="preserve">PROPRIETÁRIO: </t>
    </r>
    <r>
      <rPr>
        <sz val="11"/>
        <color indexed="8"/>
        <rFont val="Courier New"/>
        <family val="3"/>
      </rPr>
      <t>MUNICÍPIO DE ITAITUBA</t>
    </r>
  </si>
  <si>
    <t>1.1.4. 73859/2 -CAPINA E LIMPEZA MANUAL DE TERRENO - m²</t>
  </si>
  <si>
    <t>CAPINA E LIMPEZA MANUAL DE TERRENO.</t>
  </si>
  <si>
    <t xml:space="preserve">SINAPI    73859/2 </t>
  </si>
  <si>
    <t>1.2.1. 74163/001 - Perfuração de poço com perfuratriz (com diâmetro DN 10 ")- m</t>
  </si>
  <si>
    <t>1.6.2. 6514 - FORNECIMENTO E LANCAMENTO DE BRITA N. 4" - m³</t>
  </si>
  <si>
    <t>SINAPI     99622</t>
  </si>
  <si>
    <t>VALOR C/ LEI DE ENCARGOS: H: 89,42%              OU M: 49,63%</t>
  </si>
  <si>
    <t>PINTOR COM ENCARGOS COMPLEMENTARES</t>
  </si>
  <si>
    <t>P00019</t>
  </si>
  <si>
    <t>Tinta esmalte</t>
  </si>
  <si>
    <t>O00005</t>
  </si>
  <si>
    <t>CARPINTEIRO DE FORMAS COM ENCARGOS
COMPLEMENTARES</t>
  </si>
  <si>
    <t>Gh</t>
  </si>
  <si>
    <t>E00603</t>
  </si>
  <si>
    <t>Luva p/ elet. F°G° de 1 1/2" (IE)</t>
  </si>
  <si>
    <t>UNIÃO, EM FERRO GALVANIZADO, DN (1 1/2"), CONEXÃO ROSQUEADA, INSTALADO EM REDE DE ALIMENTAÇÃO - FORNECIMENTO E INSTALAÇÃO. AF_12/2015</t>
  </si>
  <si>
    <t>NIPLE, EM FERRO GALVANIZADO, DN (1 1/2"), CONEXÃO ROSQUEADA, INSTALADO EM REDE DE ALIMENTAÇÃO PARA HIDRANTE - FORNECIMENTO E INSTALAÇÃO. AF_12/2015</t>
  </si>
  <si>
    <t>1.5.10. 92373 - NIPLE, EM FERRO GALVANIZADO, DN (1 1/2"), CONEXÃO ROSQUEADA, INSTALADO EM REDE DE ALIMENTAÇÃO PARA HIDRANTE - FORNECIMENTO E INSTALAÇÃO - UND</t>
  </si>
  <si>
    <t>1.5.8. 92894 - UNIÃO, EM FERRO GALVANIZADO, DN (1 1/2"), CONEXÃO ROSQUEADA, INSTALADO EM REDE DE ALIMENTAÇÃO - FORNECIMENTO E INSTALAÇÃO. AF_12/2015. - UND</t>
  </si>
  <si>
    <t>1.5.11. 99622 - VÁLVULA DE RETENÇÃO HORIZONTAL Ø  (1.1/2") - FORNECIMENTO E INSTALAÇÃO. - UND</t>
  </si>
  <si>
    <t>1.5.13. 73607 -ASSENTAMENTO DE TAMPAO DE FERRO FUNDIDO 600 MM - Tampa para poço Artesiano com furo Central de 1 1/2"- UND</t>
  </si>
  <si>
    <t>1.7.2. 170940 - Cabo multiplex 4 x 16mm²- M</t>
  </si>
  <si>
    <t>E00420</t>
  </si>
  <si>
    <t xml:space="preserve">FEIRÃO DA CONSTRUÇÃO     CNPJ: </t>
  </si>
  <si>
    <t xml:space="preserve">E.M.CORREIA DE AGUIAR EIRELI         CNPJ: </t>
  </si>
  <si>
    <t xml:space="preserve">CASA DOS TUBOS &amp; CONEXÕES     CNPJ: </t>
  </si>
  <si>
    <t xml:space="preserve">     TABELA                         SINAPI/PA - 08/2019 SEDOP/PA - 04/2019</t>
  </si>
  <si>
    <t>SINAPI    74163/2</t>
  </si>
  <si>
    <r>
      <rPr>
        <b/>
        <sz val="11"/>
        <color indexed="8"/>
        <rFont val="Calibri"/>
        <family val="2"/>
        <scheme val="minor"/>
      </rPr>
      <t>PROPRIETÁRIO:</t>
    </r>
    <r>
      <rPr>
        <sz val="11"/>
        <color indexed="8"/>
        <rFont val="Calibri"/>
        <family val="2"/>
        <scheme val="minor"/>
      </rPr>
      <t xml:space="preserve"> PREFEITURA MUNICIPAL DE ITAITUBA</t>
    </r>
  </si>
  <si>
    <t xml:space="preserve">LOCALIZAÇÃO DA OBRA: </t>
  </si>
  <si>
    <t xml:space="preserve"> TABELA                                                      SINAPI/PA - 08/2019  SEDOP/PA - 04/2019                                       COM DESONERAÇÃO</t>
  </si>
  <si>
    <t>PLANILHA DE COMPOSIÇÃO DO CUSTO UNITÁRIO</t>
  </si>
  <si>
    <t>31/09/2019</t>
  </si>
  <si>
    <t>Data:     31/09/2019</t>
  </si>
  <si>
    <r>
      <rPr>
        <b/>
        <sz val="11"/>
        <color indexed="8"/>
        <rFont val="Courier New"/>
        <family val="3"/>
      </rPr>
      <t xml:space="preserve">OBRA: </t>
    </r>
    <r>
      <rPr>
        <sz val="10"/>
        <color indexed="8"/>
        <rFont val="Courier New"/>
        <family val="3"/>
      </rPr>
      <t>ORÇAMENTO SINTÉTICO DE MATERIAL E MÃO DE OBRA PARA A PERFURAÇÃO DO POÇO DE 80 METROS LINEARES EM SOLO E ROCHAS SEDIMENTARES, QUE SERÁ IMPLANTADO NA LAVANDERIA MUNICIPAL DA FLORESTA, SITO À 11ª RUA DA FLORESTA s/n, ESQUINA COM A 7ª TRAVESSA, ENFRENTE DO RESERVATÓRIO ELEVADO JÁ EXISTENTE NA LAVANDERIA MUNICIPAL - BAIRRO DA FLORESTA - ITAITUBA/PA</t>
    </r>
  </si>
  <si>
    <r>
      <rPr>
        <b/>
        <sz val="11"/>
        <color indexed="8"/>
        <rFont val="Calibri"/>
        <family val="2"/>
        <scheme val="minor"/>
      </rPr>
      <t>LOCAL DA OBRA:</t>
    </r>
    <r>
      <rPr>
        <sz val="11"/>
        <color indexed="8"/>
        <rFont val="Calibri"/>
        <family val="2"/>
        <scheme val="minor"/>
      </rPr>
      <t xml:space="preserve"> LAVANDERIA MUNICIPAL DA FLORESTA, EM FRENTE DO RESERVATÓRIO JÁ EXISTENTE DA LAVANDERIA.</t>
    </r>
  </si>
  <si>
    <t>ORÇAMENTO SINTÉTICO DE MATERIAL E MÃO DE OBRA PARA A PERFURAÇÃO DO POÇO DE 80 METROS LINEARES EM SOLO E ROCHAS SEDIMENTARES, QUE SERÁ IMPLANTADO NA LAVANDERIA MUNICIPAL DA FLORESTA, SITO À 11ª RUA DA FLORESTA s/n, ESQUINA COM A 7ª TRAVESSA, ENFRENTE DO RESERVATÓRIO ELEVADO JÁ EXISTENTE NA LAVANDERIA MUNICIPAL - BAIRRO DA FLORESTA - ITAITUBA/PA</t>
  </si>
  <si>
    <t>PARA A PERFURAÇÃO DO POÇO DE 80 METROS LINEARES EM SOLO E ROCHAS SEDIMENTARES, NA LAVANDERIA MUNICIPAL DO SANTO ANTÔNIO, SITO À 11ª RUA DA FLORESTA s/n, ESQUINA COM A 7ª TRAVESSA, BAIRRO SANTO ANTONIO - ITAITUBA/PA.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</si>
</sst>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00000000000000"/>
    <numFmt numFmtId="169" formatCode="#,##0.00000000000"/>
    <numFmt numFmtId="170" formatCode="&quot;R$&quot;\ #,##0.00"/>
    <numFmt numFmtId="171" formatCode="_(* #,##0.00_);_(* \(#,##0.00\);_(* &quot;-&quot;??_);_(@_)"/>
    <numFmt numFmtId="172" formatCode="_([$€-2]* #,##0.00_);_([$€-2]* \(#,##0.00\);_([$€-2]* &quot;-&quot;??_)"/>
    <numFmt numFmtId="173" formatCode="_-* #,##0.00_-;\-* #,##0.00_-;_-* \-??_-;_-@_-"/>
    <numFmt numFmtId="174" formatCode="0.00000"/>
    <numFmt numFmtId="175" formatCode="0.000000"/>
    <numFmt numFmtId="176" formatCode="_(&quot;R$ &quot;* #,##0.00_);_(&quot;R$ &quot;* \(#,##0.00\);_(&quot;R$ &quot;* &quot;-&quot;??_);_(@_)"/>
    <numFmt numFmtId="177" formatCode="#,##0.00\ ;\-#,##0.00\ ;&quot; -&quot;#\ ;@\ "/>
    <numFmt numFmtId="178" formatCode="_-&quot;R$ &quot;* #,##0.00_-;&quot;-R$ &quot;* #,##0.00_-;_-&quot;R$ &quot;* \-??_-;_-@_-"/>
    <numFmt numFmtId="179" formatCode="0.0000000"/>
    <numFmt numFmtId="180" formatCode="0.000"/>
  </numFmts>
  <fonts count="68">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2"/>
      <color theme="1"/>
      <name val="Calibri"/>
      <family val="2"/>
      <scheme val="minor"/>
    </font>
    <font>
      <b/>
      <sz val="11"/>
      <color theme="1"/>
      <name val="Calibri"/>
      <family val="2"/>
      <scheme val="minor"/>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b/>
      <sz val="12"/>
      <color theme="1"/>
      <name val="Calibri"/>
      <family val="2"/>
      <scheme val="minor"/>
    </font>
    <font>
      <b/>
      <sz val="12"/>
      <color indexed="8"/>
      <name val="Courier New"/>
      <family val="3"/>
    </font>
    <font>
      <b/>
      <sz val="11"/>
      <color theme="1"/>
      <name val="Albertus Extra Bold"/>
      <family val="2"/>
    </font>
    <font>
      <b/>
      <sz val="10"/>
      <color theme="1"/>
      <name val="Arial Black"/>
      <family val="2"/>
    </font>
    <font>
      <sz val="12"/>
      <color indexed="8"/>
      <name val="Berlin Sans FB Demi"/>
      <family val="2"/>
    </font>
    <font>
      <b/>
      <sz val="12"/>
      <color indexed="8"/>
      <name val="Berlin Sans FB Demi"/>
      <family val="2"/>
    </font>
  </fonts>
  <fills count="3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s>
  <borders count="217">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top/>
      <bottom/>
      <diagonal/>
    </border>
    <border>
      <left/>
      <right style="double">
        <color indexed="64"/>
      </right>
      <top/>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hair">
        <color indexed="18"/>
      </top>
      <bottom style="hair">
        <color indexed="18"/>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64"/>
      </top>
      <bottom style="hair">
        <color theme="1"/>
      </bottom>
      <diagonal/>
    </border>
    <border>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style="double">
        <color indexed="64"/>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thin">
        <color indexed="64"/>
      </left>
      <right style="double">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auto="1"/>
      </left>
      <right style="medium">
        <color auto="1"/>
      </right>
      <top style="thin">
        <color indexed="64"/>
      </top>
      <bottom style="hair">
        <color indexed="64"/>
      </bottom>
      <diagonal/>
    </border>
    <border>
      <left style="medium">
        <color indexed="64"/>
      </left>
      <right style="thin">
        <color indexed="64"/>
      </right>
      <top style="hair">
        <color indexed="64"/>
      </top>
      <bottom style="medium">
        <color auto="1"/>
      </bottom>
      <diagonal/>
    </border>
    <border>
      <left style="thin">
        <color indexed="64"/>
      </left>
      <right/>
      <top style="hair">
        <color indexed="64"/>
      </top>
      <bottom style="medium">
        <color auto="1"/>
      </bottom>
      <diagonal/>
    </border>
    <border>
      <left style="thin">
        <color auto="1"/>
      </left>
      <right style="medium">
        <color auto="1"/>
      </right>
      <top style="hair">
        <color indexed="64"/>
      </top>
      <bottom style="medium">
        <color auto="1"/>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auto="1"/>
      </right>
      <top style="thin">
        <color auto="1"/>
      </top>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double">
        <color indexed="64"/>
      </left>
      <right/>
      <top style="double">
        <color indexed="64"/>
      </top>
      <bottom style="thin">
        <color auto="1"/>
      </bottom>
      <diagonal/>
    </border>
    <border>
      <left/>
      <right style="double">
        <color indexed="18"/>
      </right>
      <top style="double">
        <color indexed="18"/>
      </top>
      <bottom/>
      <diagonal/>
    </border>
    <border>
      <left/>
      <right style="double">
        <color indexed="18"/>
      </right>
      <top/>
      <bottom style="double">
        <color indexed="64"/>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1" fillId="0" borderId="0"/>
    <xf numFmtId="172" fontId="11" fillId="0" borderId="0" applyFont="0" applyFill="0" applyBorder="0" applyAlignment="0" applyProtection="0"/>
    <xf numFmtId="171" fontId="11" fillId="0" borderId="0" applyFont="0" applyFill="0" applyBorder="0" applyAlignment="0" applyProtection="0"/>
    <xf numFmtId="0" fontId="27" fillId="0" borderId="0"/>
    <xf numFmtId="9" fontId="11" fillId="0" borderId="0" applyFont="0" applyFill="0" applyBorder="0" applyAlignment="0" applyProtection="0"/>
    <xf numFmtId="9" fontId="27" fillId="0" borderId="0" applyFill="0" applyBorder="0" applyAlignment="0" applyProtection="0"/>
    <xf numFmtId="173" fontId="27" fillId="0" borderId="0" applyFill="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9"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7"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25" borderId="141" applyNumberFormat="0" applyAlignment="0" applyProtection="0"/>
    <xf numFmtId="0" fontId="31" fillId="27" borderId="141" applyNumberFormat="0" applyAlignment="0" applyProtection="0"/>
    <xf numFmtId="0" fontId="32" fillId="28" borderId="142" applyNumberFormat="0" applyAlignment="0" applyProtection="0"/>
    <xf numFmtId="0" fontId="33" fillId="0" borderId="143" applyNumberFormat="0" applyFill="0" applyAlignment="0" applyProtection="0"/>
    <xf numFmtId="0" fontId="29" fillId="29" borderId="0" applyNumberFormat="0" applyBorder="0" applyAlignment="0" applyProtection="0"/>
    <xf numFmtId="0" fontId="29" fillId="23"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24" borderId="0" applyNumberFormat="0" applyBorder="0" applyAlignment="0" applyProtection="0"/>
    <xf numFmtId="0" fontId="29" fillId="32" borderId="0" applyNumberFormat="0" applyBorder="0" applyAlignment="0" applyProtection="0"/>
    <xf numFmtId="0" fontId="29" fillId="23" borderId="0" applyNumberFormat="0" applyBorder="0" applyAlignment="0" applyProtection="0"/>
    <xf numFmtId="0" fontId="29" fillId="33" borderId="0" applyNumberFormat="0" applyBorder="0" applyAlignment="0" applyProtection="0"/>
    <xf numFmtId="0" fontId="34" fillId="15" borderId="141" applyNumberFormat="0" applyAlignment="0" applyProtection="0"/>
    <xf numFmtId="0" fontId="34" fillId="9" borderId="141" applyNumberFormat="0" applyAlignment="0" applyProtection="0"/>
    <xf numFmtId="0" fontId="27" fillId="0" borderId="0"/>
    <xf numFmtId="0" fontId="27" fillId="0" borderId="0"/>
    <xf numFmtId="178" fontId="27" fillId="0" borderId="0" applyFill="0" applyBorder="0" applyAlignment="0" applyProtection="0"/>
    <xf numFmtId="176" fontId="44" fillId="0" borderId="0" applyFont="0" applyFill="0" applyBorder="0" applyAlignment="0" applyProtection="0"/>
    <xf numFmtId="176" fontId="11" fillId="0" borderId="0" applyFont="0" applyFill="0" applyBorder="0" applyAlignment="0" applyProtection="0"/>
    <xf numFmtId="176" fontId="44" fillId="0" borderId="0" applyFont="0" applyFill="0" applyBorder="0" applyAlignment="0" applyProtection="0"/>
    <xf numFmtId="176" fontId="11" fillId="0" borderId="0" applyFont="0" applyFill="0" applyBorder="0" applyAlignment="0" applyProtection="0"/>
    <xf numFmtId="176" fontId="44" fillId="0" borderId="0" applyFill="0" applyBorder="0" applyAlignment="0" applyProtection="0"/>
    <xf numFmtId="0" fontId="11" fillId="0" borderId="0"/>
    <xf numFmtId="0" fontId="35" fillId="0" borderId="0" applyBorder="0" applyProtection="0"/>
    <xf numFmtId="0" fontId="11" fillId="0" borderId="0"/>
    <xf numFmtId="0" fontId="11" fillId="0" borderId="0"/>
    <xf numFmtId="0" fontId="44" fillId="0" borderId="0"/>
    <xf numFmtId="0" fontId="11" fillId="11" borderId="144" applyNumberFormat="0" applyAlignment="0" applyProtection="0"/>
    <xf numFmtId="0" fontId="36" fillId="25" borderId="145" applyNumberFormat="0" applyAlignment="0" applyProtection="0"/>
    <xf numFmtId="0" fontId="36" fillId="27" borderId="145" applyNumberFormat="0" applyAlignment="0" applyProtection="0"/>
    <xf numFmtId="171" fontId="1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46" applyNumberFormat="0" applyFill="0" applyAlignment="0" applyProtection="0"/>
    <xf numFmtId="0" fontId="46" fillId="0" borderId="147" applyNumberFormat="0" applyFill="0" applyAlignment="0" applyProtection="0"/>
    <xf numFmtId="0" fontId="45" fillId="0" borderId="0" applyNumberFormat="0" applyFill="0" applyBorder="0" applyAlignment="0" applyProtection="0"/>
    <xf numFmtId="0" fontId="41" fillId="0" borderId="148" applyNumberFormat="0" applyFill="0" applyAlignment="0" applyProtection="0"/>
    <xf numFmtId="0" fontId="47" fillId="0" borderId="148" applyNumberFormat="0" applyFill="0" applyAlignment="0" applyProtection="0"/>
    <xf numFmtId="0" fontId="42" fillId="0" borderId="149" applyNumberFormat="0" applyFill="0" applyAlignment="0" applyProtection="0"/>
    <xf numFmtId="0" fontId="48" fillId="0" borderId="150" applyNumberFormat="0" applyFill="0" applyAlignment="0" applyProtection="0"/>
    <xf numFmtId="0" fontId="42" fillId="0" borderId="0" applyNumberFormat="0" applyFill="0" applyBorder="0" applyAlignment="0" applyProtection="0"/>
    <xf numFmtId="0" fontId="48" fillId="0" borderId="0" applyNumberFormat="0" applyFill="0" applyBorder="0" applyAlignment="0" applyProtection="0"/>
    <xf numFmtId="0" fontId="43" fillId="0" borderId="151" applyNumberFormat="0" applyFill="0" applyAlignment="0" applyProtection="0"/>
    <xf numFmtId="0" fontId="43" fillId="0" borderId="152" applyNumberFormat="0" applyFill="0" applyAlignment="0" applyProtection="0"/>
    <xf numFmtId="43" fontId="44" fillId="0" borderId="0" applyFont="0" applyFill="0" applyBorder="0" applyAlignment="0" applyProtection="0"/>
    <xf numFmtId="43" fontId="11" fillId="0" borderId="0" applyFont="0" applyFill="0" applyBorder="0" applyAlignment="0" applyProtection="0"/>
    <xf numFmtId="43" fontId="44" fillId="0" borderId="0" applyFont="0" applyFill="0" applyBorder="0" applyAlignment="0" applyProtection="0"/>
    <xf numFmtId="43" fontId="11" fillId="0" borderId="0" applyFont="0" applyFill="0" applyBorder="0" applyAlignment="0" applyProtection="0"/>
    <xf numFmtId="171" fontId="11" fillId="0" borderId="0" applyFont="0" applyFill="0" applyBorder="0" applyAlignment="0" applyProtection="0"/>
    <xf numFmtId="177" fontId="27" fillId="0" borderId="0"/>
    <xf numFmtId="176" fontId="11" fillId="0" borderId="0" applyFont="0" applyFill="0" applyBorder="0" applyAlignment="0" applyProtection="0"/>
    <xf numFmtId="176"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4" fillId="0" borderId="0"/>
    <xf numFmtId="176" fontId="44" fillId="0" borderId="0" applyFont="0" applyFill="0" applyBorder="0" applyAlignment="0" applyProtection="0"/>
    <xf numFmtId="0" fontId="35" fillId="0" borderId="0" applyBorder="0" applyProtection="0"/>
    <xf numFmtId="0" fontId="49" fillId="0" borderId="0"/>
    <xf numFmtId="0" fontId="31" fillId="25" borderId="153" applyNumberFormat="0" applyAlignment="0" applyProtection="0"/>
    <xf numFmtId="0" fontId="31" fillId="27" borderId="153" applyNumberFormat="0" applyAlignment="0" applyProtection="0"/>
    <xf numFmtId="0" fontId="34" fillId="15" borderId="153" applyNumberFormat="0" applyAlignment="0" applyProtection="0"/>
    <xf numFmtId="0" fontId="34" fillId="9" borderId="153" applyNumberFormat="0" applyAlignment="0" applyProtection="0"/>
    <xf numFmtId="0" fontId="11" fillId="11" borderId="154" applyNumberFormat="0" applyAlignment="0" applyProtection="0"/>
    <xf numFmtId="0" fontId="36" fillId="25" borderId="155" applyNumberFormat="0" applyAlignment="0" applyProtection="0"/>
    <xf numFmtId="0" fontId="36" fillId="27" borderId="155" applyNumberFormat="0" applyAlignment="0" applyProtection="0"/>
    <xf numFmtId="0" fontId="43" fillId="0" borderId="156" applyNumberFormat="0" applyFill="0" applyAlignment="0" applyProtection="0"/>
    <xf numFmtId="0" fontId="43" fillId="0" borderId="157" applyNumberFormat="0" applyFill="0" applyAlignment="0" applyProtection="0"/>
    <xf numFmtId="0" fontId="31" fillId="25" borderId="162" applyNumberFormat="0" applyAlignment="0" applyProtection="0"/>
    <xf numFmtId="0" fontId="31" fillId="27" borderId="162" applyNumberFormat="0" applyAlignment="0" applyProtection="0"/>
    <xf numFmtId="0" fontId="34" fillId="15" borderId="162" applyNumberFormat="0" applyAlignment="0" applyProtection="0"/>
    <xf numFmtId="0" fontId="34" fillId="9" borderId="162" applyNumberFormat="0" applyAlignment="0" applyProtection="0"/>
    <xf numFmtId="0" fontId="11" fillId="11" borderId="163" applyNumberFormat="0" applyAlignment="0" applyProtection="0"/>
    <xf numFmtId="0" fontId="36" fillId="25" borderId="164" applyNumberFormat="0" applyAlignment="0" applyProtection="0"/>
    <xf numFmtId="0" fontId="36" fillId="27" borderId="164" applyNumberFormat="0" applyAlignment="0" applyProtection="0"/>
    <xf numFmtId="0" fontId="43" fillId="0" borderId="165" applyNumberFormat="0" applyFill="0" applyAlignment="0" applyProtection="0"/>
    <xf numFmtId="0" fontId="43" fillId="0" borderId="166" applyNumberFormat="0" applyFill="0" applyAlignment="0" applyProtection="0"/>
    <xf numFmtId="0" fontId="31" fillId="25" borderId="189" applyNumberFormat="0" applyAlignment="0" applyProtection="0"/>
    <xf numFmtId="0" fontId="31" fillId="27" borderId="189" applyNumberFormat="0" applyAlignment="0" applyProtection="0"/>
    <xf numFmtId="0" fontId="34" fillId="15" borderId="189" applyNumberFormat="0" applyAlignment="0" applyProtection="0"/>
    <xf numFmtId="0" fontId="34" fillId="9" borderId="189" applyNumberFormat="0" applyAlignment="0" applyProtection="0"/>
    <xf numFmtId="0" fontId="11" fillId="11" borderId="190" applyNumberFormat="0" applyAlignment="0" applyProtection="0"/>
    <xf numFmtId="0" fontId="36" fillId="25" borderId="191" applyNumberFormat="0" applyAlignment="0" applyProtection="0"/>
    <xf numFmtId="0" fontId="36" fillId="27" borderId="191" applyNumberFormat="0" applyAlignment="0" applyProtection="0"/>
    <xf numFmtId="0" fontId="43" fillId="0" borderId="192" applyNumberFormat="0" applyFill="0" applyAlignment="0" applyProtection="0"/>
    <xf numFmtId="0" fontId="43" fillId="0" borderId="193" applyNumberFormat="0" applyFill="0" applyAlignment="0" applyProtection="0"/>
  </cellStyleXfs>
  <cellXfs count="646">
    <xf numFmtId="0" fontId="0" fillId="0" borderId="0" xfId="0"/>
    <xf numFmtId="4" fontId="8" fillId="0" borderId="0" xfId="0" applyNumberFormat="1" applyFont="1" applyAlignment="1">
      <alignment horizontal="center" vertical="center"/>
    </xf>
    <xf numFmtId="4" fontId="0" fillId="0" borderId="0" xfId="0" applyNumberFormat="1"/>
    <xf numFmtId="9" fontId="9" fillId="0" borderId="9" xfId="0" applyNumberFormat="1" applyFont="1" applyBorder="1" applyAlignment="1">
      <alignment horizontal="center" vertic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4" fontId="9" fillId="2" borderId="14" xfId="0" applyNumberFormat="1" applyFont="1" applyFill="1" applyBorder="1" applyAlignment="1">
      <alignment vertical="center" wrapText="1"/>
    </xf>
    <xf numFmtId="0" fontId="7" fillId="2" borderId="15" xfId="0" applyFont="1" applyFill="1" applyBorder="1" applyAlignment="1">
      <alignment vertical="center" wrapText="1"/>
    </xf>
    <xf numFmtId="0" fontId="9" fillId="2" borderId="16" xfId="0" applyFont="1" applyFill="1" applyBorder="1" applyAlignment="1">
      <alignment horizontal="center" vertical="center" wrapText="1"/>
    </xf>
    <xf numFmtId="4" fontId="9" fillId="2" borderId="16" xfId="0" applyNumberFormat="1" applyFont="1" applyFill="1" applyBorder="1" applyAlignment="1">
      <alignment vertical="center" wrapText="1"/>
    </xf>
    <xf numFmtId="166" fontId="9" fillId="2" borderId="19"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166" fontId="9" fillId="0" borderId="24" xfId="0" applyNumberFormat="1" applyFont="1" applyFill="1" applyBorder="1" applyAlignment="1">
      <alignment horizontal="center" vertical="center" wrapText="1"/>
    </xf>
    <xf numFmtId="166" fontId="9" fillId="0" borderId="25"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166" fontId="7" fillId="0" borderId="25"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4" fontId="9" fillId="2" borderId="28" xfId="0" applyNumberFormat="1" applyFont="1" applyFill="1" applyBorder="1" applyAlignment="1">
      <alignment vertical="center" wrapText="1"/>
    </xf>
    <xf numFmtId="166" fontId="9" fillId="2" borderId="32" xfId="0" applyNumberFormat="1" applyFont="1" applyFill="1" applyBorder="1" applyAlignment="1">
      <alignment horizontal="center" vertical="center" wrapText="1"/>
    </xf>
    <xf numFmtId="166" fontId="10" fillId="0" borderId="25" xfId="0" applyNumberFormat="1" applyFont="1" applyBorder="1" applyAlignment="1">
      <alignment horizontal="center" vertical="center"/>
    </xf>
    <xf numFmtId="4" fontId="11" fillId="0" borderId="0" xfId="0" applyNumberFormat="1" applyFont="1"/>
    <xf numFmtId="0" fontId="10" fillId="0" borderId="33" xfId="0" applyFont="1" applyFill="1" applyBorder="1" applyAlignment="1">
      <alignment horizontal="left" vertical="center" wrapText="1"/>
    </xf>
    <xf numFmtId="0" fontId="10" fillId="0" borderId="33" xfId="0" applyFont="1" applyFill="1" applyBorder="1" applyAlignment="1">
      <alignment horizontal="center" vertical="center" wrapText="1"/>
    </xf>
    <xf numFmtId="3" fontId="10" fillId="0" borderId="33" xfId="0" applyNumberFormat="1" applyFont="1" applyFill="1" applyBorder="1" applyAlignment="1">
      <alignment horizontal="center" vertical="center" wrapText="1"/>
    </xf>
    <xf numFmtId="39" fontId="10" fillId="0" borderId="34" xfId="1" applyNumberFormat="1" applyFont="1" applyFill="1" applyBorder="1" applyAlignment="1">
      <alignment horizontal="right" vertical="center"/>
    </xf>
    <xf numFmtId="0" fontId="13" fillId="2" borderId="27" xfId="0" applyFont="1" applyFill="1" applyBorder="1" applyAlignment="1">
      <alignment horizontal="center" vertical="center" wrapText="1"/>
    </xf>
    <xf numFmtId="4" fontId="13" fillId="2" borderId="28" xfId="0" applyNumberFormat="1" applyFont="1" applyFill="1" applyBorder="1" applyAlignment="1">
      <alignment vertical="center" wrapText="1"/>
    </xf>
    <xf numFmtId="166" fontId="13" fillId="2" borderId="32" xfId="0" applyNumberFormat="1"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Fill="1" applyBorder="1" applyAlignment="1">
      <alignment vertical="center" wrapText="1"/>
    </xf>
    <xf numFmtId="0" fontId="12" fillId="0" borderId="36" xfId="0" applyFont="1" applyBorder="1" applyAlignment="1">
      <alignment horizontal="center" vertical="center" wrapText="1"/>
    </xf>
    <xf numFmtId="4" fontId="12" fillId="0" borderId="36" xfId="0" applyNumberFormat="1" applyFont="1" applyBorder="1" applyAlignment="1">
      <alignment vertical="center" wrapText="1"/>
    </xf>
    <xf numFmtId="4" fontId="12" fillId="0" borderId="36" xfId="0" applyNumberFormat="1" applyFont="1" applyBorder="1" applyAlignment="1">
      <alignment horizontal="right" vertical="center" wrapText="1"/>
    </xf>
    <xf numFmtId="0" fontId="10" fillId="0" borderId="36" xfId="0" applyFont="1" applyFill="1" applyBorder="1" applyAlignment="1">
      <alignment horizontal="center" vertical="center"/>
    </xf>
    <xf numFmtId="166" fontId="12" fillId="0" borderId="24" xfId="0" applyNumberFormat="1" applyFont="1" applyBorder="1" applyAlignment="1">
      <alignment horizontal="center" vertical="center" wrapText="1"/>
    </xf>
    <xf numFmtId="0" fontId="12" fillId="0" borderId="37" xfId="0" applyFont="1" applyBorder="1" applyAlignment="1">
      <alignment horizontal="center" vertical="center" wrapText="1"/>
    </xf>
    <xf numFmtId="0" fontId="12" fillId="0" borderId="23" xfId="0" applyFont="1" applyFill="1" applyBorder="1" applyAlignment="1">
      <alignment vertical="center" wrapText="1"/>
    </xf>
    <xf numFmtId="0" fontId="12" fillId="0" borderId="23" xfId="0" applyFont="1" applyBorder="1" applyAlignment="1">
      <alignment horizontal="center" vertical="center" wrapText="1"/>
    </xf>
    <xf numFmtId="4" fontId="12" fillId="0" borderId="23" xfId="0" applyNumberFormat="1" applyFont="1" applyBorder="1" applyAlignment="1">
      <alignment vertical="center" wrapText="1"/>
    </xf>
    <xf numFmtId="0" fontId="10" fillId="0" borderId="23"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33" xfId="0" applyFont="1" applyFill="1" applyBorder="1" applyAlignment="1">
      <alignment vertical="center" wrapText="1"/>
    </xf>
    <xf numFmtId="0" fontId="12" fillId="0" borderId="33" xfId="0" applyFont="1" applyBorder="1" applyAlignment="1">
      <alignment horizontal="center" vertical="center" wrapText="1"/>
    </xf>
    <xf numFmtId="4" fontId="12" fillId="0" borderId="33" xfId="0" applyNumberFormat="1" applyFont="1" applyBorder="1" applyAlignment="1">
      <alignment horizontal="right" vertical="center" wrapText="1"/>
    </xf>
    <xf numFmtId="166" fontId="13" fillId="2" borderId="39" xfId="0" applyNumberFormat="1"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40" xfId="0" applyFont="1" applyBorder="1" applyAlignment="1">
      <alignment vertical="center" wrapText="1"/>
    </xf>
    <xf numFmtId="1" fontId="10" fillId="0" borderId="36" xfId="0" applyNumberFormat="1" applyFont="1" applyBorder="1" applyAlignment="1">
      <alignment horizontal="center" vertical="center"/>
    </xf>
    <xf numFmtId="0" fontId="10" fillId="0" borderId="41" xfId="0" applyFont="1" applyBorder="1" applyAlignment="1">
      <alignment vertical="center" wrapText="1"/>
    </xf>
    <xf numFmtId="1" fontId="10" fillId="0" borderId="23" xfId="0" applyNumberFormat="1" applyFont="1" applyBorder="1" applyAlignment="1">
      <alignment horizontal="center" vertical="center"/>
    </xf>
    <xf numFmtId="0" fontId="12" fillId="0" borderId="49" xfId="0" applyFont="1" applyBorder="1" applyAlignment="1">
      <alignment horizontal="center" vertical="center" wrapText="1"/>
    </xf>
    <xf numFmtId="0" fontId="10" fillId="0" borderId="50" xfId="0" applyFont="1" applyFill="1" applyBorder="1" applyAlignment="1">
      <alignment horizontal="center" vertical="center"/>
    </xf>
    <xf numFmtId="167" fontId="12" fillId="0" borderId="51" xfId="0" applyNumberFormat="1" applyFont="1" applyBorder="1" applyAlignment="1">
      <alignment horizontal="center" vertical="center" wrapText="1"/>
    </xf>
    <xf numFmtId="0" fontId="9" fillId="0" borderId="9" xfId="0" applyFont="1" applyBorder="1" applyAlignment="1">
      <alignment horizontal="center" vertical="center"/>
    </xf>
    <xf numFmtId="4" fontId="9" fillId="0" borderId="9" xfId="0" applyNumberFormat="1" applyFont="1" applyBorder="1" applyAlignment="1">
      <alignment horizontal="right" vertical="center"/>
    </xf>
    <xf numFmtId="167" fontId="9" fillId="0" borderId="9"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0" fontId="12" fillId="0" borderId="42" xfId="0" applyFont="1" applyFill="1" applyBorder="1" applyAlignment="1">
      <alignment vertical="center" wrapText="1"/>
    </xf>
    <xf numFmtId="0" fontId="21" fillId="0" borderId="0" xfId="0" applyFont="1" applyBorder="1" applyAlignment="1">
      <alignment vertical="center"/>
    </xf>
    <xf numFmtId="4" fontId="20" fillId="0" borderId="0" xfId="1" applyNumberFormat="1" applyFont="1" applyFill="1" applyBorder="1" applyAlignment="1">
      <alignment vertical="center" wrapText="1"/>
    </xf>
    <xf numFmtId="0" fontId="22" fillId="0" borderId="61" xfId="0" applyFont="1" applyBorder="1" applyAlignment="1">
      <alignment horizontal="center" vertical="center" wrapText="1"/>
    </xf>
    <xf numFmtId="0" fontId="17" fillId="0" borderId="62" xfId="0" applyFont="1" applyBorder="1" applyAlignment="1">
      <alignment horizontal="center" vertical="center"/>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0" fontId="17" fillId="0" borderId="63" xfId="0" applyFont="1" applyBorder="1" applyAlignment="1">
      <alignment horizontal="center" vertical="center" wrapText="1"/>
    </xf>
    <xf numFmtId="0" fontId="18" fillId="0" borderId="64" xfId="0" applyFont="1" applyFill="1" applyBorder="1" applyAlignment="1">
      <alignment horizontal="center" vertical="center"/>
    </xf>
    <xf numFmtId="9" fontId="15" fillId="0" borderId="21" xfId="0" applyNumberFormat="1" applyFont="1" applyBorder="1" applyAlignment="1">
      <alignment horizontal="center" vertical="center"/>
    </xf>
    <xf numFmtId="9" fontId="15" fillId="0" borderId="67" xfId="0" applyNumberFormat="1" applyFont="1" applyBorder="1" applyAlignment="1">
      <alignment horizontal="center" vertical="center"/>
    </xf>
    <xf numFmtId="0" fontId="8" fillId="0" borderId="0" xfId="0" applyFont="1" applyFill="1" applyAlignment="1">
      <alignment horizontal="center" vertical="center"/>
    </xf>
    <xf numFmtId="4" fontId="17" fillId="0" borderId="23" xfId="0" applyNumberFormat="1" applyFont="1" applyBorder="1" applyAlignment="1">
      <alignment horizontal="right" vertical="center"/>
    </xf>
    <xf numFmtId="4" fontId="15" fillId="0" borderId="23" xfId="0" applyNumberFormat="1" applyFont="1" applyBorder="1" applyAlignment="1">
      <alignment horizontal="right" vertical="center"/>
    </xf>
    <xf numFmtId="4" fontId="15" fillId="0" borderId="23" xfId="0" applyNumberFormat="1" applyFont="1" applyBorder="1" applyAlignment="1">
      <alignment horizontal="center" vertical="center"/>
    </xf>
    <xf numFmtId="4" fontId="17" fillId="0" borderId="69" xfId="0" applyNumberFormat="1" applyFont="1" applyBorder="1" applyAlignment="1">
      <alignment horizontal="right" vertical="center"/>
    </xf>
    <xf numFmtId="9" fontId="15" fillId="0" borderId="23" xfId="2" applyFont="1" applyBorder="1" applyAlignment="1">
      <alignment horizontal="right" vertical="center"/>
    </xf>
    <xf numFmtId="9" fontId="15" fillId="0" borderId="69" xfId="2" applyFont="1" applyBorder="1" applyAlignment="1">
      <alignment horizontal="right" vertical="center"/>
    </xf>
    <xf numFmtId="9" fontId="15" fillId="0" borderId="23" xfId="0" applyNumberFormat="1" applyFont="1" applyBorder="1" applyAlignment="1">
      <alignment horizontal="center" vertical="center"/>
    </xf>
    <xf numFmtId="9" fontId="15" fillId="0" borderId="69"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3" xfId="0" applyNumberFormat="1" applyFont="1" applyBorder="1" applyAlignment="1">
      <alignment horizontal="right" vertical="center"/>
    </xf>
    <xf numFmtId="4" fontId="15" fillId="0" borderId="33" xfId="0" applyNumberFormat="1" applyFont="1" applyBorder="1" applyAlignment="1">
      <alignment horizontal="right" vertical="center"/>
    </xf>
    <xf numFmtId="4" fontId="15" fillId="0" borderId="33" xfId="0" applyNumberFormat="1" applyFont="1" applyBorder="1" applyAlignment="1">
      <alignment horizontal="center" vertical="center"/>
    </xf>
    <xf numFmtId="4" fontId="17"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4" fontId="17" fillId="0" borderId="79" xfId="0" applyNumberFormat="1" applyFont="1" applyBorder="1" applyAlignment="1">
      <alignment horizontal="right" vertical="center"/>
    </xf>
    <xf numFmtId="4" fontId="15" fillId="0" borderId="79" xfId="0" applyNumberFormat="1" applyFont="1" applyBorder="1" applyAlignment="1">
      <alignment horizontal="right" vertical="center"/>
    </xf>
    <xf numFmtId="4" fontId="15" fillId="0" borderId="79" xfId="0" applyNumberFormat="1" applyFont="1" applyBorder="1" applyAlignment="1">
      <alignment horizontal="center" vertical="center"/>
    </xf>
    <xf numFmtId="4" fontId="17" fillId="0" borderId="80" xfId="0" applyNumberFormat="1" applyFont="1" applyBorder="1" applyAlignment="1">
      <alignment horizontal="right" vertical="center"/>
    </xf>
    <xf numFmtId="9" fontId="15" fillId="0" borderId="36" xfId="0" applyNumberFormat="1" applyFont="1" applyBorder="1" applyAlignment="1">
      <alignment horizontal="center" vertical="center"/>
    </xf>
    <xf numFmtId="9" fontId="15" fillId="0" borderId="81" xfId="0" applyNumberFormat="1" applyFont="1" applyBorder="1" applyAlignment="1">
      <alignment horizontal="center" vertical="center"/>
    </xf>
    <xf numFmtId="4" fontId="17" fillId="0" borderId="79" xfId="0" applyNumberFormat="1" applyFont="1" applyBorder="1" applyAlignment="1">
      <alignment horizontal="center" vertical="center"/>
    </xf>
    <xf numFmtId="9" fontId="17" fillId="0" borderId="23" xfId="2" applyFont="1" applyBorder="1" applyAlignment="1">
      <alignment horizontal="center" vertical="center"/>
    </xf>
    <xf numFmtId="9" fontId="15" fillId="0" borderId="23" xfId="2" applyFont="1" applyBorder="1" applyAlignment="1">
      <alignment horizontal="center" vertical="center"/>
    </xf>
    <xf numFmtId="9" fontId="17" fillId="0" borderId="69" xfId="2" applyFont="1" applyBorder="1" applyAlignment="1">
      <alignment horizontal="center" vertical="center"/>
    </xf>
    <xf numFmtId="4" fontId="17" fillId="0" borderId="10" xfId="0" applyNumberFormat="1" applyFont="1" applyBorder="1" applyAlignment="1">
      <alignment horizontal="right" vertical="center"/>
    </xf>
    <xf numFmtId="4" fontId="17" fillId="0" borderId="86" xfId="0" applyNumberFormat="1" applyFont="1" applyBorder="1" applyAlignment="1">
      <alignment horizontal="right" vertical="center"/>
    </xf>
    <xf numFmtId="4" fontId="17" fillId="0" borderId="87" xfId="0" applyNumberFormat="1" applyFont="1" applyBorder="1" applyAlignment="1">
      <alignment horizontal="right" vertical="center"/>
    </xf>
    <xf numFmtId="4" fontId="17" fillId="0" borderId="90" xfId="0" applyNumberFormat="1" applyFont="1" applyBorder="1" applyAlignment="1">
      <alignment horizontal="center" vertical="center"/>
    </xf>
    <xf numFmtId="4" fontId="15" fillId="0" borderId="90" xfId="0" applyNumberFormat="1" applyFont="1" applyBorder="1" applyAlignment="1">
      <alignment horizontal="right" vertical="center"/>
    </xf>
    <xf numFmtId="4" fontId="17" fillId="0" borderId="91" xfId="0" applyNumberFormat="1" applyFont="1" applyBorder="1" applyAlignment="1">
      <alignment horizontal="center" vertical="center"/>
    </xf>
    <xf numFmtId="0" fontId="17" fillId="0" borderId="90" xfId="0" applyFont="1" applyBorder="1" applyAlignment="1">
      <alignment horizontal="center" vertical="center"/>
    </xf>
    <xf numFmtId="10" fontId="15" fillId="0" borderId="90" xfId="0" applyNumberFormat="1" applyFont="1" applyBorder="1" applyAlignment="1">
      <alignment horizontal="center" vertical="center"/>
    </xf>
    <xf numFmtId="10" fontId="17" fillId="0" borderId="91"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8" fontId="0" fillId="0" borderId="0" xfId="0" applyNumberFormat="1"/>
    <xf numFmtId="4" fontId="14" fillId="0" borderId="0" xfId="0" applyNumberFormat="1" applyFont="1" applyAlignment="1">
      <alignment horizontal="center" vertical="center"/>
    </xf>
    <xf numFmtId="4" fontId="23" fillId="0" borderId="0" xfId="0" applyNumberFormat="1" applyFont="1" applyAlignment="1">
      <alignment horizontal="center" vertical="center"/>
    </xf>
    <xf numFmtId="169" fontId="0" fillId="0" borderId="0" xfId="0" applyNumberFormat="1"/>
    <xf numFmtId="167" fontId="0" fillId="0" borderId="0" xfId="0" applyNumberFormat="1"/>
    <xf numFmtId="4" fontId="24" fillId="0" borderId="0" xfId="0" applyNumberFormat="1" applyFont="1"/>
    <xf numFmtId="9" fontId="15" fillId="0" borderId="93" xfId="0" applyNumberFormat="1" applyFont="1" applyBorder="1" applyAlignment="1">
      <alignment horizontal="center" vertical="center"/>
    </xf>
    <xf numFmtId="9" fontId="15" fillId="0" borderId="94" xfId="0" applyNumberFormat="1" applyFont="1" applyBorder="1" applyAlignment="1">
      <alignment horizontal="center" vertical="center"/>
    </xf>
    <xf numFmtId="4" fontId="17" fillId="0" borderId="96" xfId="0" applyNumberFormat="1" applyFont="1" applyBorder="1" applyAlignment="1">
      <alignment horizontal="right" vertical="center"/>
    </xf>
    <xf numFmtId="4" fontId="15" fillId="0" borderId="96" xfId="0" applyNumberFormat="1" applyFont="1" applyBorder="1" applyAlignment="1">
      <alignment horizontal="right" vertical="center"/>
    </xf>
    <xf numFmtId="4" fontId="17" fillId="0" borderId="97" xfId="0" applyNumberFormat="1" applyFont="1" applyBorder="1" applyAlignment="1">
      <alignment horizontal="right" vertical="center"/>
    </xf>
    <xf numFmtId="9" fontId="15" fillId="0" borderId="96" xfId="0" applyNumberFormat="1" applyFont="1" applyBorder="1" applyAlignment="1">
      <alignment horizontal="center" vertical="center"/>
    </xf>
    <xf numFmtId="9" fontId="15" fillId="0" borderId="97" xfId="0" applyNumberFormat="1" applyFont="1" applyBorder="1" applyAlignment="1">
      <alignment horizontal="center" vertical="center"/>
    </xf>
    <xf numFmtId="0" fontId="18" fillId="0" borderId="43" xfId="0" applyFont="1" applyFill="1" applyBorder="1" applyAlignment="1">
      <alignment horizontal="center" vertical="center" wrapText="1"/>
    </xf>
    <xf numFmtId="0" fontId="18" fillId="0" borderId="73" xfId="0" applyFont="1" applyFill="1" applyBorder="1" applyAlignment="1">
      <alignment horizontal="center" vertical="center" wrapText="1"/>
    </xf>
    <xf numFmtId="9" fontId="15" fillId="0" borderId="85" xfId="0" applyNumberFormat="1" applyFont="1" applyBorder="1" applyAlignment="1">
      <alignment horizontal="center" vertical="center"/>
    </xf>
    <xf numFmtId="0" fontId="12" fillId="0" borderId="47" xfId="0" applyFont="1" applyFill="1" applyBorder="1" applyAlignment="1">
      <alignment vertical="center" wrapText="1"/>
    </xf>
    <xf numFmtId="0" fontId="12" fillId="0" borderId="47" xfId="0" applyFont="1" applyBorder="1" applyAlignment="1">
      <alignment horizontal="center" vertical="center" wrapText="1"/>
    </xf>
    <xf numFmtId="0" fontId="12" fillId="0" borderId="42" xfId="0" applyFont="1" applyBorder="1" applyAlignment="1">
      <alignment horizontal="center" vertical="center" wrapText="1"/>
    </xf>
    <xf numFmtId="4" fontId="12" fillId="0" borderId="21" xfId="0" applyNumberFormat="1" applyFont="1" applyBorder="1" applyAlignment="1">
      <alignment vertical="center" wrapText="1"/>
    </xf>
    <xf numFmtId="166" fontId="12" fillId="0" borderId="46" xfId="0" applyNumberFormat="1" applyFont="1" applyBorder="1" applyAlignment="1">
      <alignment horizontal="center" vertical="center" wrapText="1"/>
    </xf>
    <xf numFmtId="0" fontId="12" fillId="0" borderId="50" xfId="0" applyFont="1" applyBorder="1" applyAlignment="1">
      <alignment horizontal="center" vertical="center" wrapText="1"/>
    </xf>
    <xf numFmtId="166" fontId="12" fillId="0" borderId="51" xfId="0" applyNumberFormat="1" applyFont="1" applyBorder="1" applyAlignment="1">
      <alignment horizontal="center" vertical="center" wrapText="1"/>
    </xf>
    <xf numFmtId="9" fontId="15" fillId="0" borderId="99" xfId="0" applyNumberFormat="1" applyFont="1" applyBorder="1" applyAlignment="1">
      <alignment horizontal="center" vertical="center"/>
    </xf>
    <xf numFmtId="9" fontId="15" fillId="0" borderId="100" xfId="0" applyNumberFormat="1" applyFont="1" applyBorder="1" applyAlignment="1">
      <alignment horizontal="center" vertical="center"/>
    </xf>
    <xf numFmtId="4" fontId="17" fillId="0" borderId="102" xfId="0" applyNumberFormat="1" applyFont="1" applyBorder="1" applyAlignment="1">
      <alignment horizontal="right" vertical="center"/>
    </xf>
    <xf numFmtId="4" fontId="17" fillId="0" borderId="103" xfId="0" applyNumberFormat="1" applyFont="1" applyBorder="1" applyAlignment="1">
      <alignment horizontal="right" vertical="center"/>
    </xf>
    <xf numFmtId="4" fontId="15" fillId="0" borderId="102" xfId="0" applyNumberFormat="1" applyFont="1" applyBorder="1" applyAlignment="1">
      <alignment horizontal="right" vertical="center"/>
    </xf>
    <xf numFmtId="39" fontId="8" fillId="0" borderId="0" xfId="0" applyNumberFormat="1" applyFont="1" applyFill="1" applyAlignment="1">
      <alignment horizontal="left" vertical="center"/>
    </xf>
    <xf numFmtId="3" fontId="9" fillId="0" borderId="9" xfId="0" applyNumberFormat="1" applyFont="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Fill="1" applyBorder="1" applyAlignment="1">
      <alignment vertical="center" wrapText="1"/>
    </xf>
    <xf numFmtId="0" fontId="12" fillId="0" borderId="21" xfId="0" applyFont="1" applyBorder="1" applyAlignment="1">
      <alignment horizontal="center" vertical="center" wrapText="1"/>
    </xf>
    <xf numFmtId="0" fontId="12" fillId="0" borderId="105" xfId="0" applyFont="1" applyBorder="1" applyAlignment="1">
      <alignment horizontal="center" vertical="center" wrapText="1"/>
    </xf>
    <xf numFmtId="4" fontId="12" fillId="0" borderId="42" xfId="0" applyNumberFormat="1" applyFont="1" applyBorder="1" applyAlignment="1">
      <alignment vertical="center" wrapText="1"/>
    </xf>
    <xf numFmtId="0" fontId="10" fillId="0" borderId="42"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0" fillId="0" borderId="21" xfId="0" applyFont="1" applyBorder="1" applyAlignment="1">
      <alignment vertical="center" wrapText="1"/>
    </xf>
    <xf numFmtId="1" fontId="10" fillId="0" borderId="21" xfId="0" applyNumberFormat="1" applyFont="1" applyBorder="1" applyAlignment="1">
      <alignment horizontal="center" vertical="center"/>
    </xf>
    <xf numFmtId="0" fontId="10" fillId="0" borderId="47" xfId="0" applyFont="1" applyFill="1" applyBorder="1" applyAlignment="1">
      <alignment horizontal="center" vertical="center"/>
    </xf>
    <xf numFmtId="4" fontId="17" fillId="0" borderId="107" xfId="0" applyNumberFormat="1" applyFont="1" applyBorder="1" applyAlignment="1">
      <alignment horizontal="right" vertical="center"/>
    </xf>
    <xf numFmtId="4" fontId="15" fillId="0" borderId="107" xfId="0" applyNumberFormat="1" applyFont="1" applyBorder="1" applyAlignment="1">
      <alignment horizontal="right" vertical="center"/>
    </xf>
    <xf numFmtId="4" fontId="17" fillId="0" borderId="108" xfId="0" applyNumberFormat="1" applyFont="1" applyBorder="1" applyAlignment="1">
      <alignment horizontal="right" vertical="center"/>
    </xf>
    <xf numFmtId="4" fontId="15" fillId="0" borderId="85" xfId="0" applyNumberFormat="1" applyFont="1" applyBorder="1" applyAlignment="1">
      <alignment horizontal="right" vertical="center"/>
    </xf>
    <xf numFmtId="0" fontId="12" fillId="3" borderId="42" xfId="0" applyFont="1" applyFill="1" applyBorder="1" applyAlignment="1">
      <alignment vertical="center" wrapText="1"/>
    </xf>
    <xf numFmtId="0" fontId="13" fillId="0" borderId="28" xfId="0" applyFont="1" applyBorder="1" applyAlignment="1">
      <alignment horizontal="center" vertical="center" wrapText="1"/>
    </xf>
    <xf numFmtId="0" fontId="13" fillId="0" borderId="117" xfId="0" applyFont="1" applyBorder="1" applyAlignment="1">
      <alignment horizontal="center" wrapText="1"/>
    </xf>
    <xf numFmtId="0" fontId="12" fillId="0" borderId="21" xfId="0" applyFont="1" applyFill="1" applyBorder="1" applyAlignment="1">
      <alignment horizontal="center" vertical="center" wrapText="1"/>
    </xf>
    <xf numFmtId="0" fontId="12" fillId="0" borderId="21" xfId="0" applyFont="1" applyFill="1" applyBorder="1" applyAlignment="1">
      <alignment horizontal="center" wrapText="1"/>
    </xf>
    <xf numFmtId="170" fontId="12" fillId="0" borderId="42" xfId="0" applyNumberFormat="1" applyFont="1" applyFill="1" applyBorder="1" applyAlignment="1">
      <alignment horizontal="right" wrapText="1"/>
    </xf>
    <xf numFmtId="164" fontId="12" fillId="0" borderId="42" xfId="3" applyNumberFormat="1" applyFont="1" applyFill="1" applyBorder="1" applyAlignment="1">
      <alignment horizontal="right" vertical="center" wrapText="1"/>
    </xf>
    <xf numFmtId="0" fontId="12" fillId="0" borderId="36" xfId="0" applyFont="1" applyFill="1" applyBorder="1" applyAlignment="1">
      <alignment horizontal="center" wrapText="1"/>
    </xf>
    <xf numFmtId="170" fontId="12" fillId="0" borderId="42" xfId="0" applyNumberFormat="1" applyFont="1" applyFill="1" applyBorder="1" applyAlignment="1">
      <alignment wrapText="1"/>
    </xf>
    <xf numFmtId="170" fontId="12" fillId="0" borderId="42" xfId="3" applyNumberFormat="1" applyFont="1" applyFill="1" applyBorder="1" applyAlignment="1">
      <alignment wrapText="1"/>
    </xf>
    <xf numFmtId="0" fontId="12" fillId="0" borderId="124" xfId="0" applyFont="1" applyFill="1" applyBorder="1" applyAlignment="1">
      <alignment horizontal="center" wrapText="1"/>
    </xf>
    <xf numFmtId="164" fontId="12" fillId="0" borderId="42" xfId="3" applyNumberFormat="1" applyFont="1" applyFill="1" applyBorder="1" applyAlignment="1">
      <alignment wrapText="1"/>
    </xf>
    <xf numFmtId="0" fontId="12" fillId="0" borderId="124" xfId="0" applyFont="1" applyFill="1" applyBorder="1" applyAlignment="1">
      <alignment horizontal="center" vertical="center" wrapText="1"/>
    </xf>
    <xf numFmtId="164" fontId="12" fillId="0" borderId="42" xfId="3" applyNumberFormat="1" applyFont="1" applyFill="1" applyBorder="1" applyAlignment="1">
      <alignment horizontal="center" vertical="center" wrapText="1"/>
    </xf>
    <xf numFmtId="164" fontId="12" fillId="0" borderId="125" xfId="3" applyNumberFormat="1" applyFont="1" applyFill="1" applyBorder="1" applyAlignment="1">
      <alignment wrapText="1"/>
    </xf>
    <xf numFmtId="9" fontId="15" fillId="0" borderId="124" xfId="0" applyNumberFormat="1" applyFont="1" applyBorder="1" applyAlignment="1">
      <alignment horizontal="center" vertical="center"/>
    </xf>
    <xf numFmtId="4" fontId="15" fillId="0" borderId="124" xfId="0" applyNumberFormat="1" applyFont="1" applyBorder="1" applyAlignment="1">
      <alignment horizontal="center" vertical="center"/>
    </xf>
    <xf numFmtId="2" fontId="10" fillId="0" borderId="21" xfId="0" applyNumberFormat="1" applyFont="1" applyFill="1" applyBorder="1" applyAlignment="1">
      <alignment horizontal="right" vertical="center"/>
    </xf>
    <xf numFmtId="0" fontId="10" fillId="0" borderId="21" xfId="0" applyFont="1" applyFill="1" applyBorder="1" applyAlignment="1">
      <alignment horizontal="left" vertical="center" wrapText="1"/>
    </xf>
    <xf numFmtId="0" fontId="10" fillId="0" borderId="21" xfId="0" applyFont="1" applyFill="1" applyBorder="1" applyAlignment="1">
      <alignment horizontal="center" vertical="center" wrapText="1"/>
    </xf>
    <xf numFmtId="3" fontId="10" fillId="0" borderId="21" xfId="0" applyNumberFormat="1" applyFont="1" applyFill="1" applyBorder="1" applyAlignment="1">
      <alignment horizontal="center" vertical="center" wrapText="1"/>
    </xf>
    <xf numFmtId="4" fontId="10" fillId="0" borderId="21" xfId="0" applyNumberFormat="1" applyFont="1" applyFill="1" applyBorder="1" applyAlignment="1">
      <alignment horizontal="right" vertical="center"/>
    </xf>
    <xf numFmtId="39" fontId="10" fillId="0" borderId="22" xfId="1" applyNumberFormat="1" applyFont="1" applyFill="1" applyBorder="1" applyAlignment="1">
      <alignment horizontal="right" vertical="center"/>
    </xf>
    <xf numFmtId="2" fontId="10" fillId="0" borderId="131" xfId="0" applyNumberFormat="1" applyFont="1" applyFill="1" applyBorder="1" applyAlignment="1">
      <alignment horizontal="right" vertical="center"/>
    </xf>
    <xf numFmtId="4" fontId="12" fillId="0" borderId="133" xfId="0" applyNumberFormat="1" applyFont="1" applyBorder="1" applyAlignment="1">
      <alignment horizontal="right" vertical="center" wrapText="1"/>
    </xf>
    <xf numFmtId="4" fontId="12" fillId="0" borderId="132" xfId="0" applyNumberFormat="1" applyFont="1" applyBorder="1" applyAlignment="1">
      <alignment horizontal="right" vertical="center" wrapText="1"/>
    </xf>
    <xf numFmtId="4" fontId="12" fillId="0" borderId="131" xfId="0" applyNumberFormat="1" applyFont="1" applyBorder="1" applyAlignment="1">
      <alignment horizontal="right" vertical="center" wrapText="1"/>
    </xf>
    <xf numFmtId="4" fontId="12" fillId="0" borderId="134" xfId="0" applyNumberFormat="1" applyFont="1" applyBorder="1" applyAlignment="1">
      <alignment horizontal="right" vertical="center" wrapText="1"/>
    </xf>
    <xf numFmtId="4" fontId="12" fillId="0" borderId="23" xfId="0" applyNumberFormat="1" applyFont="1" applyBorder="1" applyAlignment="1">
      <alignment horizontal="right" vertical="center" wrapText="1"/>
    </xf>
    <xf numFmtId="4" fontId="12" fillId="0" borderId="136" xfId="0" applyNumberFormat="1" applyFont="1" applyBorder="1" applyAlignment="1">
      <alignment horizontal="right" vertical="center" wrapText="1"/>
    </xf>
    <xf numFmtId="4" fontId="12" fillId="0" borderId="47" xfId="0" applyNumberFormat="1" applyFont="1" applyBorder="1" applyAlignment="1">
      <alignment horizontal="right" vertical="center" wrapText="1"/>
    </xf>
    <xf numFmtId="0" fontId="12" fillId="0" borderId="23" xfId="0" applyNumberFormat="1" applyFont="1" applyFill="1" applyBorder="1" applyAlignment="1">
      <alignment horizontal="center" vertical="center" wrapText="1"/>
    </xf>
    <xf numFmtId="0" fontId="12" fillId="0" borderId="50" xfId="0" applyFont="1" applyFill="1" applyBorder="1" applyAlignment="1">
      <alignment vertical="center" wrapText="1"/>
    </xf>
    <xf numFmtId="0" fontId="12" fillId="0" borderId="50" xfId="0" applyFont="1" applyFill="1" applyBorder="1" applyAlignment="1">
      <alignment horizontal="center" vertical="center" wrapText="1"/>
    </xf>
    <xf numFmtId="3" fontId="12" fillId="0" borderId="50" xfId="0" applyNumberFormat="1" applyFont="1" applyFill="1" applyBorder="1" applyAlignment="1">
      <alignment horizontal="center" vertical="center" wrapText="1"/>
    </xf>
    <xf numFmtId="4" fontId="12" fillId="0" borderId="50" xfId="0" applyNumberFormat="1" applyFont="1" applyBorder="1" applyAlignment="1">
      <alignment vertical="center" wrapText="1"/>
    </xf>
    <xf numFmtId="0" fontId="12" fillId="0" borderId="50" xfId="0" applyNumberFormat="1" applyFont="1" applyFill="1" applyBorder="1" applyAlignment="1">
      <alignment horizontal="center" vertical="center" wrapText="1"/>
    </xf>
    <xf numFmtId="4" fontId="12" fillId="0" borderId="50" xfId="0" applyNumberFormat="1" applyFont="1" applyBorder="1" applyAlignment="1">
      <alignment horizontal="right" vertical="center" wrapText="1"/>
    </xf>
    <xf numFmtId="0" fontId="28" fillId="0" borderId="137" xfId="4" applyFont="1" applyBorder="1" applyAlignment="1">
      <alignment horizontal="left" wrapText="1"/>
    </xf>
    <xf numFmtId="0" fontId="5" fillId="34" borderId="137" xfId="104" applyFont="1" applyFill="1" applyBorder="1" applyAlignment="1">
      <alignment horizontal="left" vertical="center" wrapText="1"/>
    </xf>
    <xf numFmtId="0" fontId="28" fillId="0" borderId="137" xfId="101" applyFont="1" applyBorder="1" applyAlignment="1">
      <alignment horizontal="left" wrapText="1"/>
    </xf>
    <xf numFmtId="0" fontId="28" fillId="0" borderId="137" xfId="101" applyFont="1" applyBorder="1" applyAlignment="1">
      <alignment horizontal="left" vertical="center" wrapText="1"/>
    </xf>
    <xf numFmtId="0" fontId="2" fillId="0" borderId="13" xfId="0" applyFont="1" applyBorder="1" applyAlignment="1">
      <alignment horizontal="center" vertical="center" wrapText="1"/>
    </xf>
    <xf numFmtId="0" fontId="26" fillId="2" borderId="137" xfId="0" applyFont="1" applyFill="1" applyBorder="1" applyAlignment="1">
      <alignment horizontal="center" vertical="center"/>
    </xf>
    <xf numFmtId="0" fontId="28" fillId="0" borderId="137" xfId="4" applyFont="1" applyBorder="1" applyAlignment="1">
      <alignment horizontal="left" vertical="center" wrapText="1"/>
    </xf>
    <xf numFmtId="0" fontId="0" fillId="0" borderId="137" xfId="0" applyFont="1" applyBorder="1" applyAlignment="1">
      <alignment vertical="center" wrapText="1"/>
    </xf>
    <xf numFmtId="0" fontId="0" fillId="0" borderId="137" xfId="0" applyFont="1" applyBorder="1" applyAlignment="1">
      <alignment wrapText="1"/>
    </xf>
    <xf numFmtId="0" fontId="28" fillId="0" borderId="137" xfId="0" applyFont="1" applyBorder="1" applyAlignment="1">
      <alignment horizontal="left" wrapText="1"/>
    </xf>
    <xf numFmtId="0" fontId="28" fillId="0" borderId="137" xfId="0" applyFont="1" applyBorder="1" applyAlignment="1">
      <alignment horizontal="left" vertical="center" wrapText="1"/>
    </xf>
    <xf numFmtId="170" fontId="0" fillId="0" borderId="0" xfId="0" applyNumberFormat="1"/>
    <xf numFmtId="2" fontId="0" fillId="0" borderId="0" xfId="0" applyNumberFormat="1"/>
    <xf numFmtId="0" fontId="0" fillId="0" borderId="0" xfId="0"/>
    <xf numFmtId="0" fontId="26" fillId="0" borderId="0" xfId="0" applyFont="1" applyAlignment="1">
      <alignment horizontal="left" vertical="center"/>
    </xf>
    <xf numFmtId="0" fontId="50" fillId="0" borderId="0" xfId="0" applyFont="1" applyAlignment="1">
      <alignment vertical="center"/>
    </xf>
    <xf numFmtId="0" fontId="26" fillId="0" borderId="0" xfId="0" applyFont="1" applyBorder="1" applyAlignment="1">
      <alignment horizontal="left" vertical="center"/>
    </xf>
    <xf numFmtId="0" fontId="50" fillId="0" borderId="0" xfId="0" applyFont="1" applyBorder="1" applyAlignment="1">
      <alignment vertical="center"/>
    </xf>
    <xf numFmtId="0" fontId="26" fillId="0" borderId="0" xfId="0" applyFont="1" applyBorder="1" applyAlignment="1">
      <alignment horizontal="left"/>
    </xf>
    <xf numFmtId="0" fontId="54" fillId="0" borderId="130" xfId="0" applyFont="1" applyBorder="1" applyAlignment="1">
      <alignment horizontal="center"/>
    </xf>
    <xf numFmtId="0" fontId="54" fillId="0" borderId="168" xfId="0" applyFont="1" applyBorder="1" applyAlignment="1">
      <alignment horizontal="center"/>
    </xf>
    <xf numFmtId="0" fontId="53" fillId="0" borderId="169" xfId="0" applyFont="1" applyBorder="1" applyAlignment="1">
      <alignment horizontal="center" vertical="center"/>
    </xf>
    <xf numFmtId="0" fontId="53" fillId="0" borderId="159" xfId="0" applyFont="1" applyBorder="1" applyAlignment="1">
      <alignment horizontal="center" vertical="center"/>
    </xf>
    <xf numFmtId="0" fontId="55" fillId="0" borderId="171" xfId="0" applyFont="1" applyBorder="1" applyAlignment="1">
      <alignment horizontal="center"/>
    </xf>
    <xf numFmtId="10" fontId="55" fillId="0" borderId="172" xfId="0" applyNumberFormat="1" applyFont="1" applyBorder="1" applyAlignment="1">
      <alignment horizontal="center"/>
    </xf>
    <xf numFmtId="10" fontId="56" fillId="35" borderId="120" xfId="0" applyNumberFormat="1" applyFont="1" applyFill="1" applyBorder="1" applyAlignment="1">
      <alignment horizontal="center" vertical="center"/>
    </xf>
    <xf numFmtId="10" fontId="56" fillId="35" borderId="128" xfId="0" applyNumberFormat="1" applyFont="1" applyFill="1" applyBorder="1" applyAlignment="1">
      <alignment horizontal="center" vertical="center"/>
    </xf>
    <xf numFmtId="0" fontId="55" fillId="0" borderId="1" xfId="0" applyFont="1" applyBorder="1" applyAlignment="1">
      <alignment horizontal="center"/>
    </xf>
    <xf numFmtId="10" fontId="55" fillId="0" borderId="2" xfId="0" applyNumberFormat="1" applyFont="1" applyBorder="1" applyAlignment="1">
      <alignment horizontal="center"/>
    </xf>
    <xf numFmtId="10" fontId="56" fillId="35" borderId="173" xfId="0" applyNumberFormat="1" applyFont="1" applyFill="1" applyBorder="1" applyAlignment="1">
      <alignment horizontal="center" vertical="center"/>
    </xf>
    <xf numFmtId="10" fontId="56" fillId="35" borderId="158" xfId="0" applyNumberFormat="1" applyFont="1" applyFill="1" applyBorder="1" applyAlignment="1">
      <alignment horizontal="center" vertical="center"/>
    </xf>
    <xf numFmtId="0" fontId="55" fillId="0" borderId="175" xfId="0" applyFont="1" applyBorder="1" applyAlignment="1">
      <alignment horizontal="center"/>
    </xf>
    <xf numFmtId="10" fontId="55" fillId="0" borderId="176" xfId="0" applyNumberFormat="1" applyFont="1" applyBorder="1" applyAlignment="1">
      <alignment horizontal="center"/>
    </xf>
    <xf numFmtId="10" fontId="56" fillId="35" borderId="177" xfId="0" applyNumberFormat="1" applyFont="1" applyFill="1" applyBorder="1" applyAlignment="1">
      <alignment horizontal="center" vertical="center"/>
    </xf>
    <xf numFmtId="10" fontId="56" fillId="35" borderId="178" xfId="0" applyNumberFormat="1" applyFont="1" applyFill="1" applyBorder="1" applyAlignment="1">
      <alignment horizontal="center" vertical="center"/>
    </xf>
    <xf numFmtId="10" fontId="54" fillId="0" borderId="168" xfId="0" applyNumberFormat="1" applyFont="1" applyBorder="1" applyAlignment="1">
      <alignment horizontal="center"/>
    </xf>
    <xf numFmtId="10" fontId="54" fillId="0" borderId="172" xfId="0" applyNumberFormat="1" applyFont="1" applyBorder="1" applyAlignment="1">
      <alignment horizontal="center"/>
    </xf>
    <xf numFmtId="0" fontId="55" fillId="0" borderId="181" xfId="0" applyFont="1" applyBorder="1" applyAlignment="1">
      <alignment horizontal="center"/>
    </xf>
    <xf numFmtId="10" fontId="54" fillId="0" borderId="181" xfId="0" applyNumberFormat="1" applyFont="1" applyBorder="1" applyAlignment="1">
      <alignment horizontal="center"/>
    </xf>
    <xf numFmtId="10" fontId="56" fillId="35" borderId="169" xfId="0" applyNumberFormat="1" applyFont="1" applyFill="1" applyBorder="1" applyAlignment="1">
      <alignment horizontal="center" vertical="center"/>
    </xf>
    <xf numFmtId="10" fontId="56" fillId="35" borderId="159" xfId="0" applyNumberFormat="1" applyFont="1" applyFill="1" applyBorder="1" applyAlignment="1">
      <alignment horizontal="center" vertical="center"/>
    </xf>
    <xf numFmtId="0" fontId="55" fillId="0" borderId="171" xfId="0" applyFont="1" applyBorder="1" applyAlignment="1"/>
    <xf numFmtId="0" fontId="55" fillId="0" borderId="1" xfId="0" applyFont="1" applyBorder="1" applyAlignment="1"/>
    <xf numFmtId="0" fontId="55" fillId="0" borderId="175" xfId="0" applyFont="1" applyBorder="1" applyAlignment="1"/>
    <xf numFmtId="10" fontId="55" fillId="0" borderId="181" xfId="0" applyNumberFormat="1" applyFont="1" applyBorder="1" applyAlignment="1">
      <alignment horizontal="center"/>
    </xf>
    <xf numFmtId="10" fontId="54" fillId="0" borderId="186" xfId="0" applyNumberFormat="1" applyFont="1" applyBorder="1" applyAlignment="1">
      <alignment horizontal="center"/>
    </xf>
    <xf numFmtId="10" fontId="54" fillId="0" borderId="168" xfId="0" applyNumberFormat="1" applyFont="1" applyBorder="1" applyAlignment="1">
      <alignment horizontal="center" vertical="center"/>
    </xf>
    <xf numFmtId="10" fontId="56" fillId="35" borderId="187" xfId="0" applyNumberFormat="1" applyFont="1" applyFill="1" applyBorder="1" applyAlignment="1">
      <alignment horizontal="center" vertical="center"/>
    </xf>
    <xf numFmtId="10" fontId="56" fillId="35" borderId="188" xfId="0" applyNumberFormat="1" applyFont="1" applyFill="1" applyBorder="1" applyAlignment="1">
      <alignment horizontal="center" vertical="center"/>
    </xf>
    <xf numFmtId="0" fontId="60" fillId="0" borderId="0" xfId="0" applyFont="1" applyBorder="1" applyAlignment="1">
      <alignment horizontal="left"/>
    </xf>
    <xf numFmtId="10" fontId="60" fillId="0" borderId="0" xfId="0" applyNumberFormat="1" applyFont="1" applyBorder="1" applyAlignment="1">
      <alignment horizontal="center" vertical="center"/>
    </xf>
    <xf numFmtId="0" fontId="13" fillId="0" borderId="110" xfId="0" applyFont="1" applyBorder="1" applyAlignment="1">
      <alignment horizontal="center" vertical="center" wrapText="1"/>
    </xf>
    <xf numFmtId="14" fontId="63" fillId="0" borderId="9" xfId="0" applyNumberFormat="1" applyFont="1" applyBorder="1" applyAlignment="1">
      <alignment horizontal="center" vertical="center"/>
    </xf>
    <xf numFmtId="166" fontId="0" fillId="0" borderId="0" xfId="0" applyNumberFormat="1"/>
    <xf numFmtId="2" fontId="0" fillId="0" borderId="0" xfId="0" applyNumberFormat="1" applyFill="1"/>
    <xf numFmtId="2" fontId="10" fillId="0" borderId="33" xfId="0" applyNumberFormat="1" applyFont="1" applyFill="1" applyBorder="1" applyAlignment="1">
      <alignment horizontal="right" vertical="center"/>
    </xf>
    <xf numFmtId="4" fontId="64" fillId="0" borderId="0" xfId="0" applyNumberFormat="1" applyFont="1" applyAlignment="1">
      <alignment vertical="center"/>
    </xf>
    <xf numFmtId="0" fontId="28" fillId="0" borderId="137" xfId="0" applyFont="1" applyFill="1" applyBorder="1" applyAlignment="1">
      <alignment horizontal="left" vertical="center" wrapText="1"/>
    </xf>
    <xf numFmtId="2" fontId="28" fillId="0" borderId="0" xfId="0" applyNumberFormat="1" applyFont="1" applyFill="1"/>
    <xf numFmtId="0" fontId="26" fillId="2" borderId="195" xfId="0" applyFont="1" applyFill="1" applyBorder="1" applyAlignment="1">
      <alignment horizontal="center" vertical="center"/>
    </xf>
    <xf numFmtId="0" fontId="10" fillId="0" borderId="136" xfId="0" applyFont="1" applyBorder="1" applyAlignment="1">
      <alignment vertical="center" wrapText="1"/>
    </xf>
    <xf numFmtId="0" fontId="12" fillId="0" borderId="136" xfId="0" applyFont="1" applyBorder="1" applyAlignment="1">
      <alignment horizontal="center" vertical="center" wrapText="1"/>
    </xf>
    <xf numFmtId="1" fontId="10" fillId="0" borderId="136" xfId="0" applyNumberFormat="1" applyFont="1" applyBorder="1" applyAlignment="1">
      <alignment horizontal="center" vertical="center"/>
    </xf>
    <xf numFmtId="4" fontId="12" fillId="0" borderId="136" xfId="0" applyNumberFormat="1" applyFont="1" applyBorder="1" applyAlignment="1">
      <alignment vertical="center" wrapText="1"/>
    </xf>
    <xf numFmtId="0" fontId="12" fillId="0" borderId="136" xfId="0" applyNumberFormat="1" applyFont="1" applyFill="1" applyBorder="1" applyAlignment="1">
      <alignment horizontal="center" vertical="center" wrapText="1"/>
    </xf>
    <xf numFmtId="0" fontId="10" fillId="0" borderId="136" xfId="0" applyFont="1" applyFill="1" applyBorder="1" applyAlignment="1">
      <alignment horizontal="center" vertical="center"/>
    </xf>
    <xf numFmtId="166" fontId="12" fillId="0" borderId="197" xfId="0" applyNumberFormat="1" applyFont="1" applyBorder="1" applyAlignment="1">
      <alignment horizontal="center" vertical="center" wrapText="1"/>
    </xf>
    <xf numFmtId="0" fontId="13" fillId="2" borderId="196" xfId="0" applyFont="1" applyFill="1" applyBorder="1" applyAlignment="1">
      <alignment horizontal="center" vertical="center" wrapText="1"/>
    </xf>
    <xf numFmtId="0" fontId="13" fillId="2" borderId="137" xfId="0" applyFont="1" applyFill="1" applyBorder="1" applyAlignment="1">
      <alignment vertical="center" wrapText="1"/>
    </xf>
    <xf numFmtId="4" fontId="13" fillId="2" borderId="137" xfId="0" applyNumberFormat="1" applyFont="1" applyFill="1" applyBorder="1" applyAlignment="1">
      <alignment vertical="center" wrapText="1"/>
    </xf>
    <xf numFmtId="167" fontId="13" fillId="2" borderId="194" xfId="0" applyNumberFormat="1" applyFont="1" applyFill="1" applyBorder="1" applyAlignment="1">
      <alignment horizontal="center" vertical="center" wrapText="1"/>
    </xf>
    <xf numFmtId="164" fontId="12" fillId="0" borderId="136" xfId="3" applyNumberFormat="1" applyFont="1" applyFill="1" applyBorder="1" applyAlignment="1">
      <alignment wrapText="1"/>
    </xf>
    <xf numFmtId="164" fontId="12" fillId="0" borderId="135" xfId="3" applyNumberFormat="1" applyFont="1" applyFill="1" applyBorder="1" applyAlignment="1">
      <alignment wrapText="1"/>
    </xf>
    <xf numFmtId="170" fontId="12" fillId="0" borderId="135" xfId="0" applyNumberFormat="1" applyFont="1" applyFill="1" applyBorder="1" applyAlignment="1">
      <alignment horizontal="center" wrapText="1"/>
    </xf>
    <xf numFmtId="0" fontId="12" fillId="0" borderId="20"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9" fillId="0" borderId="9" xfId="0" applyFont="1" applyBorder="1" applyAlignment="1">
      <alignment horizontal="center" vertical="center" wrapText="1"/>
    </xf>
    <xf numFmtId="0" fontId="13" fillId="2" borderId="28" xfId="0" applyFont="1" applyFill="1" applyBorder="1" applyAlignment="1">
      <alignment horizontal="center" vertical="center" wrapText="1"/>
    </xf>
    <xf numFmtId="0" fontId="0" fillId="0" borderId="137" xfId="0" applyFont="1" applyBorder="1" applyAlignment="1">
      <alignment horizontal="center" vertical="center" wrapText="1"/>
    </xf>
    <xf numFmtId="0" fontId="28" fillId="0" borderId="137" xfId="101" applyFont="1" applyBorder="1" applyAlignment="1">
      <alignment horizontal="center" vertical="center" wrapText="1"/>
    </xf>
    <xf numFmtId="0" fontId="28" fillId="0" borderId="137" xfId="101" applyFont="1" applyBorder="1" applyAlignment="1">
      <alignment horizontal="right" vertical="center" wrapText="1"/>
    </xf>
    <xf numFmtId="0" fontId="26" fillId="2" borderId="137" xfId="0" applyFont="1" applyFill="1" applyBorder="1" applyAlignment="1">
      <alignment horizontal="center" vertical="center" wrapText="1"/>
    </xf>
    <xf numFmtId="2" fontId="28" fillId="0" borderId="137" xfId="101" applyNumberFormat="1" applyFont="1" applyBorder="1" applyAlignment="1">
      <alignment horizontal="right" vertical="center" wrapText="1"/>
    </xf>
    <xf numFmtId="166" fontId="0" fillId="0" borderId="137" xfId="0" applyNumberFormat="1" applyFont="1" applyBorder="1" applyAlignment="1">
      <alignment vertical="center" wrapText="1"/>
    </xf>
    <xf numFmtId="2" fontId="0" fillId="0" borderId="137" xfId="0" applyNumberFormat="1" applyFont="1" applyBorder="1" applyAlignment="1">
      <alignment vertical="center" wrapText="1"/>
    </xf>
    <xf numFmtId="0" fontId="0" fillId="0" borderId="123" xfId="0" applyFont="1" applyBorder="1" applyAlignment="1">
      <alignment horizontal="center" vertical="center" wrapText="1"/>
    </xf>
    <xf numFmtId="0" fontId="28" fillId="0" borderId="137" xfId="4" applyFont="1" applyBorder="1" applyAlignment="1">
      <alignment horizontal="center" vertical="center" wrapText="1"/>
    </xf>
    <xf numFmtId="174" fontId="28" fillId="0" borderId="137" xfId="4" applyNumberFormat="1" applyFont="1" applyFill="1" applyBorder="1" applyAlignment="1">
      <alignment horizontal="right" vertical="center" wrapText="1"/>
    </xf>
    <xf numFmtId="0" fontId="28" fillId="0" borderId="137" xfId="4" applyFont="1" applyBorder="1" applyAlignment="1">
      <alignment horizontal="right" vertical="center" wrapText="1"/>
    </xf>
    <xf numFmtId="2" fontId="28" fillId="0" borderId="137" xfId="4" applyNumberFormat="1" applyFont="1" applyBorder="1" applyAlignment="1">
      <alignment horizontal="right" vertical="center" wrapText="1"/>
    </xf>
    <xf numFmtId="175" fontId="0" fillId="0" borderId="137" xfId="0" applyNumberFormat="1" applyFont="1" applyBorder="1" applyAlignment="1">
      <alignment vertical="center" wrapText="1"/>
    </xf>
    <xf numFmtId="175" fontId="0" fillId="0" borderId="137" xfId="0" applyNumberFormat="1" applyFont="1" applyFill="1" applyBorder="1" applyAlignment="1">
      <alignment vertical="center" wrapText="1"/>
    </xf>
    <xf numFmtId="0" fontId="28" fillId="0" borderId="137" xfId="0" applyFont="1" applyBorder="1" applyAlignment="1">
      <alignment horizontal="center" vertical="center" wrapText="1"/>
    </xf>
    <xf numFmtId="0" fontId="28" fillId="0" borderId="137" xfId="0" applyFont="1" applyBorder="1" applyAlignment="1">
      <alignment horizontal="right" vertical="center" wrapText="1"/>
    </xf>
    <xf numFmtId="2" fontId="28" fillId="0" borderId="137" xfId="0" applyNumberFormat="1" applyFont="1" applyBorder="1" applyAlignment="1">
      <alignment horizontal="right" vertical="center" wrapText="1"/>
    </xf>
    <xf numFmtId="0" fontId="28" fillId="0" borderId="137" xfId="0" applyFont="1" applyFill="1" applyBorder="1" applyAlignment="1">
      <alignment horizontal="center" vertical="center" wrapText="1"/>
    </xf>
    <xf numFmtId="0" fontId="0" fillId="0" borderId="137" xfId="0" applyFont="1" applyFill="1" applyBorder="1" applyAlignment="1">
      <alignment horizontal="center" vertical="center" wrapText="1"/>
    </xf>
    <xf numFmtId="179" fontId="28" fillId="0" borderId="137" xfId="0" applyNumberFormat="1" applyFont="1" applyFill="1" applyBorder="1" applyAlignment="1">
      <alignment horizontal="right" vertical="center" wrapText="1"/>
    </xf>
    <xf numFmtId="180" fontId="28" fillId="0" borderId="137" xfId="0" applyNumberFormat="1" applyFont="1" applyFill="1" applyBorder="1" applyAlignment="1">
      <alignment horizontal="right" vertical="center" wrapText="1"/>
    </xf>
    <xf numFmtId="0" fontId="28" fillId="0" borderId="137" xfId="0" applyFont="1" applyFill="1" applyBorder="1" applyAlignment="1">
      <alignment horizontal="right" vertical="center" wrapText="1"/>
    </xf>
    <xf numFmtId="166" fontId="28" fillId="0" borderId="137" xfId="0" applyNumberFormat="1" applyFont="1" applyBorder="1" applyAlignment="1">
      <alignment horizontal="right" vertical="center" wrapText="1"/>
    </xf>
    <xf numFmtId="0" fontId="0" fillId="0" borderId="137" xfId="0" applyFont="1" applyBorder="1" applyAlignment="1">
      <alignment horizontal="center" wrapText="1"/>
    </xf>
    <xf numFmtId="4" fontId="28" fillId="0" borderId="137" xfId="0" applyNumberFormat="1" applyFont="1" applyBorder="1" applyAlignment="1">
      <alignment horizontal="right" vertical="center" wrapText="1"/>
    </xf>
    <xf numFmtId="0" fontId="26" fillId="2" borderId="195" xfId="0" applyFont="1" applyFill="1" applyBorder="1" applyAlignment="1">
      <alignment horizontal="center" vertical="center" wrapText="1"/>
    </xf>
    <xf numFmtId="0" fontId="0" fillId="0" borderId="196" xfId="0" applyFont="1" applyBorder="1" applyAlignment="1">
      <alignment horizontal="center" vertical="center" wrapText="1"/>
    </xf>
    <xf numFmtId="174" fontId="0" fillId="0" borderId="137" xfId="0" applyNumberFormat="1" applyFont="1" applyBorder="1" applyAlignment="1">
      <alignment vertical="center" wrapText="1"/>
    </xf>
    <xf numFmtId="2" fontId="0" fillId="0" borderId="195" xfId="0" applyNumberFormat="1" applyFont="1" applyBorder="1" applyAlignment="1">
      <alignment vertical="center" wrapText="1"/>
    </xf>
    <xf numFmtId="166" fontId="28" fillId="0" borderId="137" xfId="4" applyNumberFormat="1" applyFont="1" applyBorder="1" applyAlignment="1">
      <alignment horizontal="right" vertical="center" wrapText="1"/>
    </xf>
    <xf numFmtId="0" fontId="5" fillId="34" borderId="196" xfId="104" applyFont="1" applyFill="1" applyBorder="1" applyAlignment="1">
      <alignment horizontal="center" vertical="center" wrapText="1"/>
    </xf>
    <xf numFmtId="0" fontId="28" fillId="0" borderId="195" xfId="101" applyNumberFormat="1" applyFont="1" applyBorder="1" applyAlignment="1">
      <alignment horizontal="right" vertical="center" wrapText="1"/>
    </xf>
    <xf numFmtId="0" fontId="28" fillId="0" borderId="196" xfId="101" applyFont="1" applyBorder="1" applyAlignment="1">
      <alignment horizontal="center" vertical="center" wrapText="1"/>
    </xf>
    <xf numFmtId="2" fontId="28" fillId="0" borderId="195" xfId="101" applyNumberFormat="1" applyFont="1" applyBorder="1" applyAlignment="1">
      <alignment horizontal="right" vertical="center" wrapText="1"/>
    </xf>
    <xf numFmtId="2" fontId="62" fillId="36" borderId="195" xfId="0" applyNumberFormat="1" applyFont="1" applyFill="1" applyBorder="1" applyAlignment="1">
      <alignment vertical="center" wrapText="1"/>
    </xf>
    <xf numFmtId="0" fontId="28" fillId="0" borderId="196" xfId="4" applyFont="1" applyBorder="1" applyAlignment="1">
      <alignment horizontal="center" vertical="center" wrapText="1"/>
    </xf>
    <xf numFmtId="2" fontId="28" fillId="0" borderId="195" xfId="4" applyNumberFormat="1" applyFont="1" applyBorder="1" applyAlignment="1">
      <alignment horizontal="right" vertical="center" wrapText="1"/>
    </xf>
    <xf numFmtId="0" fontId="28" fillId="0" borderId="195" xfId="4" applyNumberFormat="1" applyFont="1" applyBorder="1" applyAlignment="1">
      <alignment horizontal="right" vertical="center" wrapText="1"/>
    </xf>
    <xf numFmtId="2" fontId="0" fillId="0" borderId="195" xfId="0" applyNumberFormat="1" applyFont="1" applyFill="1" applyBorder="1" applyAlignment="1">
      <alignment vertical="center" wrapText="1"/>
    </xf>
    <xf numFmtId="0" fontId="28" fillId="0" borderId="196" xfId="0" applyFont="1" applyBorder="1" applyAlignment="1">
      <alignment horizontal="center" vertical="center" wrapText="1"/>
    </xf>
    <xf numFmtId="2" fontId="28" fillId="0" borderId="195" xfId="0" applyNumberFormat="1" applyFont="1" applyBorder="1" applyAlignment="1">
      <alignment horizontal="right" vertical="center" wrapText="1"/>
    </xf>
    <xf numFmtId="0" fontId="28" fillId="0" borderId="196" xfId="0" applyFont="1" applyFill="1" applyBorder="1" applyAlignment="1">
      <alignment horizontal="center" vertical="center" wrapText="1"/>
    </xf>
    <xf numFmtId="2" fontId="28" fillId="0" borderId="195" xfId="0" applyNumberFormat="1" applyFont="1" applyFill="1" applyBorder="1" applyAlignment="1">
      <alignment horizontal="right" vertical="center" wrapText="1"/>
    </xf>
    <xf numFmtId="0" fontId="0" fillId="0" borderId="196" xfId="0" applyFont="1" applyBorder="1" applyAlignment="1">
      <alignment wrapText="1"/>
    </xf>
    <xf numFmtId="0" fontId="28" fillId="0" borderId="195" xfId="0" applyNumberFormat="1" applyFont="1" applyBorder="1" applyAlignment="1">
      <alignment horizontal="right" vertical="center" wrapText="1"/>
    </xf>
    <xf numFmtId="4" fontId="28" fillId="0" borderId="195" xfId="0" applyNumberFormat="1" applyFont="1" applyBorder="1" applyAlignment="1">
      <alignment horizontal="right" vertical="center" wrapText="1"/>
    </xf>
    <xf numFmtId="4" fontId="62" fillId="36" borderId="195" xfId="0" applyNumberFormat="1" applyFont="1" applyFill="1" applyBorder="1" applyAlignment="1">
      <alignment vertical="center" wrapText="1"/>
    </xf>
    <xf numFmtId="2" fontId="62" fillId="36" borderId="211" xfId="0" applyNumberFormat="1" applyFont="1" applyFill="1" applyBorder="1" applyAlignment="1">
      <alignment vertical="center" wrapText="1"/>
    </xf>
    <xf numFmtId="0" fontId="26" fillId="36" borderId="137" xfId="0" applyFont="1" applyFill="1" applyBorder="1" applyAlignment="1">
      <alignment horizontal="center" vertical="center" wrapText="1"/>
    </xf>
    <xf numFmtId="0" fontId="26" fillId="36" borderId="137" xfId="0" applyFont="1" applyFill="1" applyBorder="1" applyAlignment="1">
      <alignment horizontal="center" wrapText="1"/>
    </xf>
    <xf numFmtId="0" fontId="26" fillId="36" borderId="210" xfId="0" applyFont="1" applyFill="1" applyBorder="1" applyAlignment="1">
      <alignment horizontal="center" vertical="center" wrapText="1"/>
    </xf>
    <xf numFmtId="0" fontId="28" fillId="0" borderId="212" xfId="101" applyFont="1" applyBorder="1" applyAlignment="1">
      <alignment horizontal="center" vertical="center" wrapText="1"/>
    </xf>
    <xf numFmtId="0" fontId="0" fillId="0" borderId="43" xfId="0" applyFont="1" applyBorder="1" applyAlignment="1">
      <alignment horizontal="center" vertical="center" wrapText="1"/>
    </xf>
    <xf numFmtId="0" fontId="28" fillId="0" borderId="43" xfId="101" applyFont="1" applyBorder="1" applyAlignment="1">
      <alignment horizontal="center" vertical="center" wrapText="1"/>
    </xf>
    <xf numFmtId="0" fontId="28" fillId="0" borderId="43" xfId="101" applyFont="1" applyBorder="1" applyAlignment="1">
      <alignment horizontal="right" vertical="center" wrapText="1"/>
    </xf>
    <xf numFmtId="2" fontId="28" fillId="0" borderId="207" xfId="101" applyNumberFormat="1" applyFont="1" applyBorder="1" applyAlignment="1">
      <alignment horizontal="right" vertical="center" wrapText="1"/>
    </xf>
    <xf numFmtId="0" fontId="28" fillId="0" borderId="209" xfId="101" applyFont="1" applyBorder="1" applyAlignment="1">
      <alignment horizontal="center" vertical="center" wrapText="1"/>
    </xf>
    <xf numFmtId="0" fontId="28" fillId="0" borderId="210" xfId="101" applyFont="1" applyBorder="1" applyAlignment="1">
      <alignment horizontal="left" vertical="center" wrapText="1"/>
    </xf>
    <xf numFmtId="0" fontId="0" fillId="0" borderId="210" xfId="0" applyFont="1" applyBorder="1" applyAlignment="1">
      <alignment horizontal="center" vertical="center" wrapText="1"/>
    </xf>
    <xf numFmtId="0" fontId="28" fillId="0" borderId="210" xfId="101" applyFont="1" applyBorder="1" applyAlignment="1">
      <alignment horizontal="center" vertical="center" wrapText="1"/>
    </xf>
    <xf numFmtId="0" fontId="28" fillId="0" borderId="210" xfId="101" applyFont="1" applyBorder="1" applyAlignment="1">
      <alignment horizontal="right" vertical="center" wrapText="1"/>
    </xf>
    <xf numFmtId="2" fontId="28" fillId="0" borderId="211" xfId="101" applyNumberFormat="1" applyFont="1" applyBorder="1" applyAlignment="1">
      <alignment horizontal="right" vertical="center" wrapText="1"/>
    </xf>
    <xf numFmtId="0" fontId="0" fillId="0" borderId="212" xfId="0" applyFont="1" applyBorder="1" applyAlignment="1">
      <alignment horizontal="center" vertical="center" wrapText="1"/>
    </xf>
    <xf numFmtId="0" fontId="0" fillId="0" borderId="43" xfId="0" applyFont="1" applyBorder="1" applyAlignment="1">
      <alignment vertical="center" wrapText="1"/>
    </xf>
    <xf numFmtId="166" fontId="0" fillId="0" borderId="43" xfId="0" applyNumberFormat="1" applyFont="1" applyBorder="1" applyAlignment="1">
      <alignment vertical="center" wrapText="1"/>
    </xf>
    <xf numFmtId="2" fontId="0" fillId="0" borderId="43" xfId="0" applyNumberFormat="1" applyFont="1" applyBorder="1" applyAlignment="1">
      <alignment vertical="center" wrapText="1"/>
    </xf>
    <xf numFmtId="2" fontId="0" fillId="0" borderId="207" xfId="0" applyNumberFormat="1" applyFont="1" applyBorder="1" applyAlignment="1">
      <alignment vertical="center" wrapText="1"/>
    </xf>
    <xf numFmtId="0" fontId="28" fillId="0" borderId="208" xfId="101" applyFont="1" applyBorder="1" applyAlignment="1">
      <alignment horizontal="center" vertical="center" wrapText="1"/>
    </xf>
    <xf numFmtId="0" fontId="28" fillId="0" borderId="123" xfId="101" applyFont="1" applyBorder="1" applyAlignment="1">
      <alignment horizontal="left" vertical="center" wrapText="1"/>
    </xf>
    <xf numFmtId="0" fontId="28" fillId="0" borderId="123" xfId="101" applyFont="1" applyBorder="1" applyAlignment="1">
      <alignment horizontal="center" vertical="center" wrapText="1"/>
    </xf>
    <xf numFmtId="0" fontId="28" fillId="0" borderId="123" xfId="101" applyFont="1" applyBorder="1" applyAlignment="1">
      <alignment horizontal="right" vertical="center" wrapText="1"/>
    </xf>
    <xf numFmtId="2" fontId="28" fillId="0" borderId="213" xfId="101" applyNumberFormat="1" applyFont="1" applyBorder="1" applyAlignment="1">
      <alignment horizontal="right" vertical="center" wrapText="1"/>
    </xf>
    <xf numFmtId="0" fontId="28" fillId="0" borderId="43" xfId="101" applyFont="1" applyBorder="1" applyAlignment="1">
      <alignment horizontal="left" vertical="center" wrapText="1"/>
    </xf>
    <xf numFmtId="0" fontId="28" fillId="0" borderId="123" xfId="101" applyFont="1" applyBorder="1" applyAlignment="1">
      <alignment horizontal="left" wrapText="1"/>
    </xf>
    <xf numFmtId="2" fontId="28" fillId="0" borderId="210" xfId="101" applyNumberFormat="1" applyFont="1" applyBorder="1" applyAlignment="1">
      <alignment horizontal="right" vertical="center" wrapText="1"/>
    </xf>
    <xf numFmtId="0" fontId="28" fillId="0" borderId="212" xfId="4" applyFont="1" applyBorder="1" applyAlignment="1">
      <alignment horizontal="center" vertical="center" wrapText="1"/>
    </xf>
    <xf numFmtId="0" fontId="28" fillId="0" borderId="43" xfId="4" applyFont="1" applyBorder="1" applyAlignment="1">
      <alignment horizontal="left" vertical="center" wrapText="1"/>
    </xf>
    <xf numFmtId="0" fontId="28" fillId="0" borderId="43" xfId="4" applyFont="1" applyBorder="1" applyAlignment="1">
      <alignment horizontal="center" vertical="center" wrapText="1"/>
    </xf>
    <xf numFmtId="0" fontId="28" fillId="0" borderId="43" xfId="4" applyFont="1" applyBorder="1" applyAlignment="1">
      <alignment horizontal="right" vertical="center" wrapText="1"/>
    </xf>
    <xf numFmtId="2" fontId="28" fillId="0" borderId="43" xfId="4" applyNumberFormat="1" applyFont="1" applyBorder="1" applyAlignment="1">
      <alignment horizontal="right" vertical="center" wrapText="1"/>
    </xf>
    <xf numFmtId="2" fontId="28" fillId="0" borderId="207" xfId="4" applyNumberFormat="1" applyFont="1" applyBorder="1" applyAlignment="1">
      <alignment horizontal="right" vertical="center" wrapText="1"/>
    </xf>
    <xf numFmtId="0" fontId="28" fillId="0" borderId="209" xfId="4" applyFont="1" applyBorder="1" applyAlignment="1">
      <alignment horizontal="center" vertical="center" wrapText="1"/>
    </xf>
    <xf numFmtId="0" fontId="28" fillId="0" borderId="210" xfId="4" applyFont="1" applyBorder="1" applyAlignment="1">
      <alignment horizontal="left" vertical="center" wrapText="1"/>
    </xf>
    <xf numFmtId="0" fontId="28" fillId="0" borderId="210" xfId="4" applyFont="1" applyBorder="1" applyAlignment="1">
      <alignment horizontal="center" vertical="center" wrapText="1"/>
    </xf>
    <xf numFmtId="0" fontId="28" fillId="0" borderId="210" xfId="4" applyFont="1" applyBorder="1" applyAlignment="1">
      <alignment horizontal="right" vertical="center" wrapText="1"/>
    </xf>
    <xf numFmtId="0" fontId="28" fillId="0" borderId="211" xfId="4" applyNumberFormat="1" applyFont="1" applyBorder="1" applyAlignment="1">
      <alignment horizontal="right" vertical="center" wrapText="1"/>
    </xf>
    <xf numFmtId="0" fontId="28" fillId="0" borderId="212" xfId="0" applyFont="1" applyBorder="1" applyAlignment="1">
      <alignment horizontal="center" vertical="center" wrapText="1"/>
    </xf>
    <xf numFmtId="0" fontId="28" fillId="0" borderId="43" xfId="0" applyFont="1" applyBorder="1" applyAlignment="1">
      <alignment horizontal="left" wrapText="1"/>
    </xf>
    <xf numFmtId="0" fontId="28" fillId="0" borderId="43" xfId="0" applyFont="1" applyBorder="1" applyAlignment="1">
      <alignment horizontal="center" vertical="center" wrapText="1"/>
    </xf>
    <xf numFmtId="0" fontId="28" fillId="0" borderId="43" xfId="0" applyFont="1" applyBorder="1" applyAlignment="1">
      <alignment horizontal="right" vertical="center" wrapText="1"/>
    </xf>
    <xf numFmtId="2" fontId="28" fillId="0" borderId="207" xfId="0" applyNumberFormat="1" applyFont="1" applyBorder="1" applyAlignment="1">
      <alignment horizontal="right" vertical="center" wrapText="1"/>
    </xf>
    <xf numFmtId="0" fontId="28" fillId="0" borderId="209" xfId="0" applyFont="1" applyBorder="1" applyAlignment="1">
      <alignment horizontal="center" vertical="center" wrapText="1"/>
    </xf>
    <xf numFmtId="0" fontId="28" fillId="0" borderId="210" xfId="0" applyFont="1" applyBorder="1" applyAlignment="1">
      <alignment horizontal="left" wrapText="1"/>
    </xf>
    <xf numFmtId="0" fontId="28" fillId="0" borderId="210" xfId="0" applyFont="1" applyBorder="1" applyAlignment="1">
      <alignment horizontal="center" vertical="center" wrapText="1"/>
    </xf>
    <xf numFmtId="0" fontId="28" fillId="0" borderId="210" xfId="0" applyFont="1" applyBorder="1" applyAlignment="1">
      <alignment horizontal="right" vertical="center" wrapText="1"/>
    </xf>
    <xf numFmtId="2" fontId="28" fillId="0" borderId="211" xfId="0" applyNumberFormat="1" applyFont="1" applyBorder="1" applyAlignment="1">
      <alignment horizontal="right" vertical="center" wrapText="1"/>
    </xf>
    <xf numFmtId="4" fontId="62" fillId="36" borderId="211" xfId="0" applyNumberFormat="1" applyFont="1" applyFill="1" applyBorder="1" applyAlignment="1">
      <alignment vertical="center" wrapText="1"/>
    </xf>
    <xf numFmtId="166" fontId="28" fillId="0" borderId="210" xfId="4" applyNumberFormat="1" applyFont="1" applyBorder="1" applyAlignment="1">
      <alignment horizontal="right" vertical="center" wrapText="1"/>
    </xf>
    <xf numFmtId="2" fontId="28" fillId="0" borderId="210" xfId="4" applyNumberFormat="1" applyFont="1" applyBorder="1" applyAlignment="1">
      <alignment horizontal="right" vertical="center" wrapText="1"/>
    </xf>
    <xf numFmtId="2" fontId="28" fillId="0" borderId="211" xfId="4" applyNumberFormat="1" applyFont="1" applyBorder="1" applyAlignment="1">
      <alignment horizontal="right" vertical="center" wrapText="1"/>
    </xf>
    <xf numFmtId="0" fontId="0" fillId="0" borderId="209" xfId="0" applyFont="1" applyBorder="1" applyAlignment="1">
      <alignment wrapText="1"/>
    </xf>
    <xf numFmtId="0" fontId="0" fillId="0" borderId="210" xfId="0" applyFont="1" applyBorder="1" applyAlignment="1">
      <alignment wrapText="1"/>
    </xf>
    <xf numFmtId="0" fontId="18" fillId="0" borderId="43" xfId="0" applyFont="1" applyFill="1" applyBorder="1" applyAlignment="1">
      <alignment horizontal="center" vertical="center"/>
    </xf>
    <xf numFmtId="170" fontId="0" fillId="0" borderId="160" xfId="0" applyNumberFormat="1" applyBorder="1" applyAlignment="1">
      <alignment horizontal="center" vertical="center"/>
    </xf>
    <xf numFmtId="0" fontId="0" fillId="0" borderId="0" xfId="0" applyAlignment="1">
      <alignment horizontal="center"/>
    </xf>
    <xf numFmtId="0" fontId="25" fillId="0" borderId="129" xfId="0" applyFont="1" applyBorder="1" applyAlignment="1">
      <alignment horizontal="center" vertical="center"/>
    </xf>
    <xf numFmtId="0" fontId="25" fillId="0" borderId="126" xfId="0" applyFont="1" applyBorder="1" applyAlignment="1">
      <alignment horizontal="center" vertical="center"/>
    </xf>
    <xf numFmtId="0" fontId="25" fillId="0" borderId="130" xfId="0" applyFont="1" applyBorder="1" applyAlignment="1">
      <alignment horizontal="center" vertical="center"/>
    </xf>
    <xf numFmtId="0" fontId="13" fillId="0" borderId="109" xfId="0" applyFont="1" applyBorder="1" applyAlignment="1">
      <alignment horizontal="center" vertical="center" textRotation="90" wrapText="1"/>
    </xf>
    <xf numFmtId="0" fontId="13" fillId="0" borderId="113" xfId="0" applyFont="1" applyBorder="1" applyAlignment="1">
      <alignment horizontal="center" vertical="center" textRotation="90" wrapText="1"/>
    </xf>
    <xf numFmtId="0" fontId="13" fillId="0" borderId="116" xfId="0" applyFont="1" applyBorder="1" applyAlignment="1">
      <alignment horizontal="center" vertical="center" textRotation="90" wrapText="1"/>
    </xf>
    <xf numFmtId="0" fontId="13" fillId="0" borderId="11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17" xfId="0" applyFont="1" applyBorder="1" applyAlignment="1">
      <alignment horizontal="center" vertical="center" wrapText="1"/>
    </xf>
    <xf numFmtId="0" fontId="13" fillId="0" borderId="110" xfId="0" applyFont="1" applyBorder="1" applyAlignment="1">
      <alignment horizontal="center" vertical="center" textRotation="90" wrapText="1"/>
    </xf>
    <xf numFmtId="0" fontId="13" fillId="0" borderId="47" xfId="0" applyFont="1" applyBorder="1" applyAlignment="1">
      <alignment horizontal="center" vertical="center" textRotation="90" wrapText="1"/>
    </xf>
    <xf numFmtId="0" fontId="13" fillId="0" borderId="117" xfId="0" applyFont="1" applyBorder="1" applyAlignment="1">
      <alignment horizontal="center" vertical="center" textRotation="90" wrapText="1"/>
    </xf>
    <xf numFmtId="0" fontId="13" fillId="0" borderId="111" xfId="0" applyFont="1" applyBorder="1" applyAlignment="1">
      <alignment horizontal="center" vertical="center" wrapText="1"/>
    </xf>
    <xf numFmtId="0" fontId="13" fillId="0" borderId="114" xfId="0" applyFont="1" applyBorder="1" applyAlignment="1">
      <alignment horizontal="center" vertical="center" wrapText="1"/>
    </xf>
    <xf numFmtId="0" fontId="13" fillId="0" borderId="118" xfId="0" applyFont="1" applyBorder="1" applyAlignment="1">
      <alignment horizontal="center" vertical="center" wrapText="1"/>
    </xf>
    <xf numFmtId="0" fontId="13" fillId="0" borderId="112" xfId="0" applyFont="1" applyBorder="1" applyAlignment="1">
      <alignment horizontal="center" vertical="center" wrapText="1"/>
    </xf>
    <xf numFmtId="0" fontId="13" fillId="0" borderId="115" xfId="0" applyFont="1" applyBorder="1" applyAlignment="1">
      <alignment horizontal="center" vertical="center" wrapText="1"/>
    </xf>
    <xf numFmtId="0" fontId="13" fillId="0" borderId="119" xfId="0" applyFont="1" applyBorder="1" applyAlignment="1">
      <alignment horizontal="center" vertical="center" wrapText="1"/>
    </xf>
    <xf numFmtId="0" fontId="65" fillId="0" borderId="0" xfId="0" applyFont="1" applyAlignment="1">
      <alignment horizontal="center"/>
    </xf>
    <xf numFmtId="0" fontId="12" fillId="0" borderId="0" xfId="0" applyFont="1" applyAlignment="1">
      <alignment horizontal="center"/>
    </xf>
    <xf numFmtId="2" fontId="12" fillId="0" borderId="112" xfId="0" applyNumberFormat="1" applyFont="1" applyFill="1" applyBorder="1" applyAlignment="1">
      <alignment horizontal="center" vertical="center" wrapText="1"/>
    </xf>
    <xf numFmtId="2" fontId="12" fillId="0" borderId="128" xfId="0" applyNumberFormat="1" applyFont="1" applyFill="1" applyBorder="1" applyAlignment="1">
      <alignment horizontal="center" vertical="center" wrapText="1"/>
    </xf>
    <xf numFmtId="0" fontId="12" fillId="0" borderId="121" xfId="0" applyFont="1" applyFill="1" applyBorder="1" applyAlignment="1">
      <alignment horizontal="center" vertical="center" wrapText="1"/>
    </xf>
    <xf numFmtId="0" fontId="12" fillId="0" borderId="12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3" xfId="0" applyFont="1" applyFill="1" applyBorder="1" applyAlignment="1">
      <alignment horizontal="center" vertical="center" wrapText="1"/>
    </xf>
    <xf numFmtId="170" fontId="12" fillId="0" borderId="114" xfId="0" applyNumberFormat="1" applyFont="1" applyFill="1" applyBorder="1" applyAlignment="1">
      <alignment horizontal="right" vertical="center" wrapText="1"/>
    </xf>
    <xf numFmtId="0" fontId="12" fillId="0" borderId="44" xfId="0" applyFont="1" applyFill="1" applyBorder="1" applyAlignment="1">
      <alignment horizontal="right" vertical="center" wrapText="1"/>
    </xf>
    <xf numFmtId="2" fontId="12" fillId="0" borderId="127" xfId="0" applyNumberFormat="1" applyFont="1" applyFill="1" applyBorder="1" applyAlignment="1">
      <alignment horizontal="center" vertical="center" wrapText="1"/>
    </xf>
    <xf numFmtId="0" fontId="12" fillId="0" borderId="113"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122" xfId="0" applyFont="1" applyFill="1" applyBorder="1" applyAlignment="1">
      <alignment horizontal="center" vertical="center" wrapText="1"/>
    </xf>
    <xf numFmtId="0" fontId="13" fillId="0" borderId="123" xfId="0" applyFont="1" applyFill="1" applyBorder="1" applyAlignment="1">
      <alignment horizontal="center" vertical="center" wrapText="1"/>
    </xf>
    <xf numFmtId="0" fontId="12" fillId="0" borderId="123" xfId="0" applyFont="1" applyFill="1" applyBorder="1" applyAlignment="1">
      <alignment horizontal="center" vertical="center" wrapText="1"/>
    </xf>
    <xf numFmtId="2" fontId="12" fillId="0" borderId="115" xfId="0" applyNumberFormat="1" applyFont="1" applyFill="1" applyBorder="1" applyAlignment="1">
      <alignment horizontal="center" vertical="center" wrapText="1"/>
    </xf>
    <xf numFmtId="0" fontId="12" fillId="0" borderId="198" xfId="0" applyFont="1" applyFill="1" applyBorder="1" applyAlignment="1">
      <alignment horizontal="center" vertical="center" wrapText="1"/>
    </xf>
    <xf numFmtId="0" fontId="12" fillId="0" borderId="20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1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135" xfId="0" applyFont="1" applyFill="1" applyBorder="1" applyAlignment="1">
      <alignment horizontal="center" vertical="center" wrapText="1"/>
    </xf>
    <xf numFmtId="170" fontId="12" fillId="0" borderId="199" xfId="0" applyNumberFormat="1" applyFont="1" applyFill="1" applyBorder="1" applyAlignment="1">
      <alignment horizontal="right" vertical="center" wrapText="1"/>
    </xf>
    <xf numFmtId="0" fontId="12" fillId="0" borderId="205" xfId="0" applyFont="1" applyFill="1" applyBorder="1" applyAlignment="1">
      <alignment horizontal="right" vertical="center" wrapText="1"/>
    </xf>
    <xf numFmtId="2" fontId="12" fillId="0" borderId="200" xfId="0" applyNumberFormat="1" applyFont="1" applyFill="1" applyBorder="1" applyAlignment="1">
      <alignment horizontal="center" vertical="center" wrapText="1"/>
    </xf>
    <xf numFmtId="2" fontId="12" fillId="0" borderId="206" xfId="0" applyNumberFormat="1" applyFont="1" applyFill="1" applyBorder="1" applyAlignment="1">
      <alignment horizontal="center" vertical="center" wrapText="1"/>
    </xf>
    <xf numFmtId="0" fontId="12" fillId="0" borderId="114" xfId="0" applyFont="1" applyFill="1" applyBorder="1" applyAlignment="1">
      <alignment horizontal="right" vertical="center" wrapText="1"/>
    </xf>
    <xf numFmtId="2" fontId="12" fillId="0" borderId="203" xfId="0" applyNumberFormat="1" applyFont="1" applyFill="1" applyBorder="1" applyAlignment="1">
      <alignment horizontal="center" vertical="center" wrapText="1"/>
    </xf>
    <xf numFmtId="0" fontId="12" fillId="0" borderId="201" xfId="0" applyFont="1" applyFill="1" applyBorder="1" applyAlignment="1">
      <alignment horizontal="center" vertical="center" wrapText="1"/>
    </xf>
    <xf numFmtId="0" fontId="13" fillId="0" borderId="125" xfId="0" applyFont="1" applyFill="1" applyBorder="1" applyAlignment="1">
      <alignment horizontal="center" vertical="center" wrapText="1"/>
    </xf>
    <xf numFmtId="0" fontId="12" fillId="0" borderId="125" xfId="0" applyFont="1" applyFill="1" applyBorder="1" applyAlignment="1">
      <alignment horizontal="center" vertical="center" wrapText="1"/>
    </xf>
    <xf numFmtId="0" fontId="12" fillId="0" borderId="202" xfId="0" applyFont="1" applyFill="1" applyBorder="1" applyAlignment="1">
      <alignment horizontal="right" vertical="center" wrapText="1"/>
    </xf>
    <xf numFmtId="0" fontId="2" fillId="0" borderId="4" xfId="0" applyFont="1" applyBorder="1" applyAlignment="1">
      <alignment horizontal="left" wrapText="1"/>
    </xf>
    <xf numFmtId="0" fontId="2" fillId="0" borderId="4" xfId="0" applyFont="1" applyBorder="1" applyAlignment="1">
      <alignment horizontal="left"/>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8" fontId="6" fillId="0" borderId="7"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0" fontId="12" fillId="2" borderId="28" xfId="0" applyFont="1" applyFill="1" applyBorder="1" applyAlignment="1">
      <alignment horizontal="center" vertical="center" wrapText="1"/>
    </xf>
    <xf numFmtId="4" fontId="12" fillId="2" borderId="28" xfId="0" applyNumberFormat="1" applyFont="1" applyFill="1" applyBorder="1" applyAlignment="1">
      <alignment horizontal="center" vertical="center" wrapText="1"/>
    </xf>
    <xf numFmtId="4" fontId="13" fillId="2" borderId="28" xfId="0" applyNumberFormat="1"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0" fillId="0" borderId="0" xfId="0" applyFont="1" applyBorder="1" applyAlignment="1">
      <alignment horizont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3" fontId="14" fillId="0" borderId="52" xfId="0" applyNumberFormat="1" applyFont="1" applyBorder="1" applyAlignment="1">
      <alignment horizontal="center"/>
    </xf>
    <xf numFmtId="3" fontId="14" fillId="0" borderId="0" xfId="0" applyNumberFormat="1" applyFont="1" applyBorder="1" applyAlignment="1">
      <alignment horizontal="center"/>
    </xf>
    <xf numFmtId="3" fontId="14" fillId="0" borderId="53" xfId="0" applyNumberFormat="1" applyFont="1" applyBorder="1" applyAlignment="1">
      <alignment horizontal="center"/>
    </xf>
    <xf numFmtId="0" fontId="12" fillId="2" borderId="139"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140" xfId="0" applyFont="1" applyFill="1" applyBorder="1" applyAlignment="1">
      <alignment horizontal="center" vertical="center" wrapText="1"/>
    </xf>
    <xf numFmtId="0" fontId="0" fillId="0" borderId="19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209" xfId="0" applyFont="1" applyBorder="1" applyAlignment="1">
      <alignment horizontal="center" vertical="center" wrapText="1"/>
    </xf>
    <xf numFmtId="0" fontId="0" fillId="0" borderId="21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209" xfId="0" applyFont="1" applyBorder="1" applyAlignment="1">
      <alignment horizontal="center" wrapText="1"/>
    </xf>
    <xf numFmtId="0" fontId="0" fillId="0" borderId="210" xfId="0" applyFont="1" applyBorder="1" applyAlignment="1">
      <alignment horizontal="center" wrapText="1"/>
    </xf>
    <xf numFmtId="0" fontId="66"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0" fillId="0" borderId="196" xfId="0" applyFont="1" applyBorder="1" applyAlignment="1">
      <alignment horizontal="center" wrapText="1"/>
    </xf>
    <xf numFmtId="0" fontId="0" fillId="0" borderId="137" xfId="0" applyFont="1" applyBorder="1" applyAlignment="1">
      <alignment horizontal="center" wrapText="1"/>
    </xf>
    <xf numFmtId="0" fontId="26" fillId="2" borderId="196" xfId="0" applyFont="1" applyFill="1" applyBorder="1" applyAlignment="1">
      <alignment horizontal="center" vertical="center" wrapText="1"/>
    </xf>
    <xf numFmtId="0" fontId="26" fillId="2" borderId="137" xfId="0" applyFont="1" applyFill="1" applyBorder="1" applyAlignment="1">
      <alignment horizontal="center" vertical="center" wrapText="1"/>
    </xf>
    <xf numFmtId="0" fontId="26" fillId="0" borderId="196" xfId="0" applyFont="1" applyBorder="1" applyAlignment="1">
      <alignment horizontal="left" vertical="center" wrapText="1"/>
    </xf>
    <xf numFmtId="0" fontId="26" fillId="0" borderId="137" xfId="0" applyFont="1" applyBorder="1" applyAlignment="1">
      <alignment horizontal="left" vertical="center" wrapText="1"/>
    </xf>
    <xf numFmtId="0" fontId="26" fillId="0" borderId="195" xfId="0" applyFont="1" applyBorder="1" applyAlignment="1">
      <alignment horizontal="left" vertical="center" wrapText="1"/>
    </xf>
    <xf numFmtId="0" fontId="26" fillId="2" borderId="196" xfId="0" applyFont="1" applyFill="1" applyBorder="1" applyAlignment="1">
      <alignment horizontal="center" vertical="center"/>
    </xf>
    <xf numFmtId="0" fontId="26" fillId="2" borderId="137" xfId="0" applyFont="1" applyFill="1" applyBorder="1" applyAlignment="1">
      <alignment horizontal="center" vertical="center"/>
    </xf>
    <xf numFmtId="0" fontId="26" fillId="0" borderId="214" xfId="0" applyFont="1" applyBorder="1" applyAlignment="1">
      <alignment horizontal="left" vertical="center" wrapText="1"/>
    </xf>
    <xf numFmtId="0" fontId="26" fillId="0" borderId="17" xfId="0" applyFont="1" applyBorder="1" applyAlignment="1">
      <alignment horizontal="left" vertical="center" wrapText="1"/>
    </xf>
    <xf numFmtId="0" fontId="26" fillId="0" borderId="19"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60" xfId="0" applyBorder="1" applyAlignment="1">
      <alignment horizontal="center"/>
    </xf>
    <xf numFmtId="0" fontId="26" fillId="0" borderId="212" xfId="0" applyFont="1" applyBorder="1" applyAlignment="1">
      <alignment horizontal="left" vertical="center" wrapText="1"/>
    </xf>
    <xf numFmtId="0" fontId="26" fillId="0" borderId="43" xfId="0" applyFont="1" applyBorder="1" applyAlignment="1">
      <alignment horizontal="left" vertical="center" wrapText="1"/>
    </xf>
    <xf numFmtId="0" fontId="26" fillId="0" borderId="207" xfId="0" applyFont="1" applyBorder="1" applyAlignment="1">
      <alignment horizontal="left" vertical="center" wrapText="1"/>
    </xf>
    <xf numFmtId="0" fontId="26" fillId="0" borderId="196" xfId="0" applyFont="1" applyFill="1" applyBorder="1" applyAlignment="1">
      <alignment horizontal="left" vertical="center" wrapText="1"/>
    </xf>
    <xf numFmtId="0" fontId="26" fillId="0" borderId="137" xfId="0" applyFont="1" applyFill="1" applyBorder="1" applyAlignment="1">
      <alignment horizontal="left" vertical="center" wrapText="1"/>
    </xf>
    <xf numFmtId="0" fontId="26" fillId="0" borderId="195" xfId="0" applyFont="1" applyFill="1" applyBorder="1" applyAlignment="1">
      <alignment horizontal="left" vertical="center" wrapText="1"/>
    </xf>
    <xf numFmtId="0" fontId="26" fillId="0" borderId="212"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207" xfId="0" applyFont="1" applyFill="1" applyBorder="1" applyAlignment="1">
      <alignment horizontal="left" vertical="center" wrapText="1"/>
    </xf>
    <xf numFmtId="0" fontId="0" fillId="0" borderId="212" xfId="0" applyFont="1" applyBorder="1" applyAlignment="1">
      <alignment horizontal="center" wrapText="1"/>
    </xf>
    <xf numFmtId="0" fontId="0" fillId="0" borderId="43" xfId="0" applyFont="1" applyBorder="1" applyAlignment="1">
      <alignment horizontal="center" wrapText="1"/>
    </xf>
    <xf numFmtId="0" fontId="15" fillId="0" borderId="95" xfId="0" applyFont="1" applyFill="1" applyBorder="1" applyAlignment="1">
      <alignment horizontal="center" vertical="center"/>
    </xf>
    <xf numFmtId="0" fontId="15" fillId="0" borderId="101" xfId="0" applyFont="1" applyFill="1" applyBorder="1" applyAlignment="1">
      <alignment horizontal="center" vertical="center"/>
    </xf>
    <xf numFmtId="0" fontId="15" fillId="0" borderId="96" xfId="0" applyFont="1" applyFill="1" applyBorder="1" applyAlignment="1">
      <alignment horizontal="left" vertical="center" wrapText="1"/>
    </xf>
    <xf numFmtId="0" fontId="15" fillId="0" borderId="102" xfId="0" applyFont="1" applyFill="1" applyBorder="1" applyAlignment="1">
      <alignment horizontal="left" vertical="center" wrapText="1"/>
    </xf>
    <xf numFmtId="0" fontId="15" fillId="0" borderId="96" xfId="0" applyFont="1" applyFill="1" applyBorder="1" applyAlignment="1">
      <alignment horizontal="center" vertical="center"/>
    </xf>
    <xf numFmtId="0" fontId="15" fillId="0" borderId="102" xfId="0" applyFont="1" applyFill="1" applyBorder="1" applyAlignment="1">
      <alignment horizontal="center" vertical="center"/>
    </xf>
    <xf numFmtId="4" fontId="15" fillId="0" borderId="96" xfId="0" applyNumberFormat="1" applyFont="1" applyFill="1" applyBorder="1" applyAlignment="1">
      <alignment horizontal="center" vertical="center"/>
    </xf>
    <xf numFmtId="4" fontId="15" fillId="0" borderId="102" xfId="0" applyNumberFormat="1" applyFont="1" applyFill="1" applyBorder="1" applyAlignment="1">
      <alignment horizontal="center" vertical="center"/>
    </xf>
    <xf numFmtId="4" fontId="15" fillId="0" borderId="96" xfId="0" applyNumberFormat="1" applyFont="1" applyFill="1" applyBorder="1" applyAlignment="1">
      <alignment horizontal="right" vertical="center"/>
    </xf>
    <xf numFmtId="4" fontId="15" fillId="0" borderId="102" xfId="0" applyNumberFormat="1" applyFont="1" applyFill="1" applyBorder="1" applyAlignment="1">
      <alignment horizontal="right" vertical="center"/>
    </xf>
    <xf numFmtId="0" fontId="15" fillId="0" borderId="98" xfId="0" applyFont="1" applyFill="1" applyBorder="1" applyAlignment="1">
      <alignment horizontal="center" vertical="center"/>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4" fontId="15" fillId="0" borderId="99" xfId="0" applyNumberFormat="1" applyFont="1" applyFill="1" applyBorder="1" applyAlignment="1">
      <alignment horizontal="center" vertical="center"/>
    </xf>
    <xf numFmtId="4" fontId="15" fillId="0" borderId="107" xfId="0" applyNumberFormat="1" applyFont="1" applyFill="1" applyBorder="1" applyAlignment="1">
      <alignment horizontal="right" vertical="center"/>
    </xf>
    <xf numFmtId="0" fontId="15" fillId="0" borderId="92" xfId="0" applyFont="1" applyFill="1" applyBorder="1" applyAlignment="1">
      <alignment horizontal="center" vertical="center"/>
    </xf>
    <xf numFmtId="0" fontId="15" fillId="0" borderId="93" xfId="0" applyFont="1" applyFill="1" applyBorder="1" applyAlignment="1">
      <alignment horizontal="left" vertical="center" wrapText="1"/>
    </xf>
    <xf numFmtId="1" fontId="15" fillId="0" borderId="93" xfId="0" applyNumberFormat="1" applyFont="1" applyFill="1" applyBorder="1" applyAlignment="1">
      <alignment horizontal="center" vertical="center"/>
    </xf>
    <xf numFmtId="4" fontId="15" fillId="0" borderId="93" xfId="0" applyNumberFormat="1" applyFont="1" applyFill="1" applyBorder="1" applyAlignment="1">
      <alignment horizontal="center" vertical="center"/>
    </xf>
    <xf numFmtId="4" fontId="15" fillId="0" borderId="93"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44" xfId="0" applyNumberFormat="1" applyFont="1" applyFill="1" applyBorder="1" applyAlignment="1">
      <alignment horizontal="center" vertical="center"/>
    </xf>
    <xf numFmtId="0" fontId="17" fillId="0" borderId="45" xfId="0" applyFont="1" applyFill="1" applyBorder="1" applyAlignment="1">
      <alignment horizontal="center" vertical="center"/>
    </xf>
    <xf numFmtId="0" fontId="17" fillId="0" borderId="65" xfId="0" applyFont="1" applyFill="1" applyBorder="1" applyAlignment="1">
      <alignment horizontal="center" vertical="center"/>
    </xf>
    <xf numFmtId="0" fontId="15" fillId="0" borderId="106" xfId="0" applyFont="1" applyFill="1" applyBorder="1" applyAlignment="1">
      <alignment horizontal="center" vertical="center"/>
    </xf>
    <xf numFmtId="0" fontId="17" fillId="0" borderId="88" xfId="0" applyFont="1" applyBorder="1" applyAlignment="1">
      <alignment horizontal="center" vertical="center"/>
    </xf>
    <xf numFmtId="0" fontId="17" fillId="0" borderId="14" xfId="0" applyFont="1" applyBorder="1" applyAlignment="1">
      <alignment horizontal="center" vertical="center"/>
    </xf>
    <xf numFmtId="0" fontId="17" fillId="0" borderId="89"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5" fillId="0" borderId="83" xfId="0" applyFont="1" applyFill="1" applyBorder="1" applyAlignment="1">
      <alignment horizontal="center" vertical="center"/>
    </xf>
    <xf numFmtId="0" fontId="15" fillId="0" borderId="84" xfId="0" applyFont="1" applyFill="1" applyBorder="1" applyAlignment="1">
      <alignment horizontal="center" vertical="center"/>
    </xf>
    <xf numFmtId="0" fontId="15" fillId="0" borderId="33" xfId="0" applyFont="1" applyFill="1" applyBorder="1" applyAlignment="1">
      <alignment horizontal="left" vertical="center" wrapText="1"/>
    </xf>
    <xf numFmtId="0" fontId="15" fillId="0" borderId="78" xfId="0" applyFont="1" applyFill="1" applyBorder="1" applyAlignment="1">
      <alignment horizontal="left" vertical="center" wrapText="1"/>
    </xf>
    <xf numFmtId="0" fontId="15" fillId="0" borderId="33" xfId="0" applyFont="1" applyFill="1" applyBorder="1" applyAlignment="1">
      <alignment horizontal="center" vertical="center"/>
    </xf>
    <xf numFmtId="0" fontId="15" fillId="0" borderId="78" xfId="0" applyFont="1" applyFill="1" applyBorder="1" applyAlignment="1">
      <alignment horizontal="center" vertical="center"/>
    </xf>
    <xf numFmtId="4" fontId="15" fillId="0" borderId="33" xfId="0" applyNumberFormat="1" applyFont="1" applyFill="1" applyBorder="1" applyAlignment="1">
      <alignment horizontal="center" vertical="center"/>
    </xf>
    <xf numFmtId="0" fontId="15" fillId="0" borderId="78" xfId="0" applyNumberFormat="1" applyFont="1" applyFill="1" applyBorder="1" applyAlignment="1">
      <alignment horizontal="center" vertical="center"/>
    </xf>
    <xf numFmtId="4" fontId="15" fillId="0" borderId="33" xfId="0" applyNumberFormat="1" applyFont="1" applyFill="1" applyBorder="1" applyAlignment="1">
      <alignment horizontal="right" vertical="center"/>
    </xf>
    <xf numFmtId="4" fontId="15" fillId="0" borderId="78" xfId="0" applyNumberFormat="1" applyFont="1" applyFill="1" applyBorder="1" applyAlignment="1">
      <alignment horizontal="right" vertical="center"/>
    </xf>
    <xf numFmtId="0" fontId="15" fillId="0" borderId="107" xfId="0" applyFont="1" applyFill="1" applyBorder="1" applyAlignment="1">
      <alignment horizontal="left" vertical="center" wrapText="1"/>
    </xf>
    <xf numFmtId="0" fontId="15" fillId="0" borderId="107" xfId="0" applyFont="1" applyFill="1" applyBorder="1" applyAlignment="1">
      <alignment horizontal="center" vertical="center"/>
    </xf>
    <xf numFmtId="4" fontId="15" fillId="0" borderId="107" xfId="0" applyNumberFormat="1" applyFont="1" applyFill="1" applyBorder="1" applyAlignment="1">
      <alignment horizontal="center" vertical="center"/>
    </xf>
    <xf numFmtId="0" fontId="15" fillId="0" borderId="21" xfId="0" applyFont="1" applyFill="1" applyBorder="1" applyAlignment="1">
      <alignment horizontal="center" vertical="center"/>
    </xf>
    <xf numFmtId="0" fontId="15" fillId="0" borderId="21" xfId="0" applyNumberFormat="1" applyFont="1" applyFill="1" applyBorder="1" applyAlignment="1">
      <alignment horizontal="center" vertical="center"/>
    </xf>
    <xf numFmtId="4" fontId="15" fillId="0" borderId="33" xfId="0" applyNumberFormat="1" applyFont="1" applyFill="1" applyBorder="1" applyAlignment="1">
      <alignment vertical="center"/>
    </xf>
    <xf numFmtId="4" fontId="15" fillId="0" borderId="21" xfId="0" applyNumberFormat="1" applyFont="1" applyFill="1" applyBorder="1" applyAlignment="1">
      <alignment vertical="center"/>
    </xf>
    <xf numFmtId="4" fontId="16" fillId="0" borderId="74" xfId="0" applyNumberFormat="1" applyFont="1" applyFill="1" applyBorder="1" applyAlignment="1">
      <alignment horizontal="center" vertical="center"/>
    </xf>
    <xf numFmtId="0" fontId="16" fillId="0" borderId="75" xfId="0" applyFont="1" applyFill="1" applyBorder="1" applyAlignment="1">
      <alignment horizontal="center" vertical="center"/>
    </xf>
    <xf numFmtId="0" fontId="16" fillId="0" borderId="76"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123" xfId="0" applyFont="1" applyFill="1" applyBorder="1" applyAlignment="1">
      <alignment horizontal="left" vertical="center" wrapText="1"/>
    </xf>
    <xf numFmtId="0" fontId="15" fillId="5" borderId="78" xfId="0" applyFont="1" applyFill="1" applyBorder="1" applyAlignment="1">
      <alignment horizontal="left" vertical="center" wrapText="1"/>
    </xf>
    <xf numFmtId="0" fontId="15" fillId="5" borderId="123" xfId="0" applyFont="1" applyFill="1" applyBorder="1" applyAlignment="1">
      <alignment horizontal="center" vertical="center" wrapText="1"/>
    </xf>
    <xf numFmtId="0" fontId="15" fillId="5" borderId="78" xfId="0" applyFont="1" applyFill="1" applyBorder="1" applyAlignment="1">
      <alignment horizontal="center" vertical="center" wrapText="1"/>
    </xf>
    <xf numFmtId="4" fontId="15" fillId="5" borderId="123" xfId="0" applyNumberFormat="1" applyFont="1" applyFill="1" applyBorder="1" applyAlignment="1">
      <alignment horizontal="center" vertical="center" wrapText="1"/>
    </xf>
    <xf numFmtId="0" fontId="15" fillId="5" borderId="78" xfId="0" applyNumberFormat="1" applyFont="1" applyFill="1" applyBorder="1" applyAlignment="1">
      <alignment horizontal="center" vertical="center" wrapText="1"/>
    </xf>
    <xf numFmtId="2" fontId="15" fillId="5" borderId="123" xfId="0" applyNumberFormat="1" applyFont="1" applyFill="1" applyBorder="1" applyAlignment="1">
      <alignment vertical="center" wrapText="1"/>
    </xf>
    <xf numFmtId="2" fontId="15" fillId="5" borderId="78" xfId="0" applyNumberFormat="1" applyFont="1" applyFill="1" applyBorder="1" applyAlignment="1">
      <alignment vertical="center" wrapText="1"/>
    </xf>
    <xf numFmtId="0" fontId="15" fillId="0" borderId="93" xfId="0" applyFont="1" applyFill="1" applyBorder="1" applyAlignment="1">
      <alignment horizontal="center" vertical="center"/>
    </xf>
    <xf numFmtId="0" fontId="15" fillId="0" borderId="21" xfId="0" applyFont="1" applyFill="1" applyBorder="1" applyAlignment="1">
      <alignment horizontal="left" vertical="center" wrapText="1"/>
    </xf>
    <xf numFmtId="3" fontId="15" fillId="0" borderId="33" xfId="0" applyNumberFormat="1" applyFont="1" applyFill="1" applyBorder="1" applyAlignment="1">
      <alignment horizontal="center" vertical="center"/>
    </xf>
    <xf numFmtId="3" fontId="15" fillId="0" borderId="21" xfId="0" applyNumberFormat="1" applyFont="1" applyFill="1" applyBorder="1" applyAlignment="1">
      <alignment horizontal="center" vertical="center"/>
    </xf>
    <xf numFmtId="0" fontId="15" fillId="0" borderId="66"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48" xfId="0" applyFont="1" applyFill="1" applyBorder="1" applyAlignment="1">
      <alignment horizontal="left" vertical="center" wrapText="1"/>
    </xf>
    <xf numFmtId="0" fontId="15" fillId="0" borderId="23" xfId="0" applyFont="1" applyFill="1" applyBorder="1" applyAlignment="1">
      <alignment horizontal="center" vertical="center"/>
    </xf>
    <xf numFmtId="4" fontId="15" fillId="0" borderId="21" xfId="0" applyNumberFormat="1" applyFont="1" applyFill="1" applyBorder="1" applyAlignment="1">
      <alignment horizontal="center" vertical="center"/>
    </xf>
    <xf numFmtId="4" fontId="15" fillId="0" borderId="23" xfId="0" applyNumberFormat="1" applyFont="1" applyFill="1" applyBorder="1" applyAlignment="1">
      <alignment horizontal="center" vertical="center"/>
    </xf>
    <xf numFmtId="4" fontId="15" fillId="0" borderId="23" xfId="0" applyNumberFormat="1" applyFont="1" applyFill="1" applyBorder="1" applyAlignment="1">
      <alignment vertical="center"/>
    </xf>
    <xf numFmtId="0" fontId="16" fillId="0" borderId="54" xfId="0" applyFont="1" applyBorder="1" applyAlignment="1">
      <alignment horizontal="center" vertical="center"/>
    </xf>
    <xf numFmtId="0" fontId="19" fillId="0" borderId="55" xfId="0" applyFont="1" applyBorder="1" applyAlignment="1">
      <alignment horizontal="center" vertical="center"/>
    </xf>
    <xf numFmtId="4" fontId="20" fillId="4" borderId="56" xfId="1" applyNumberFormat="1" applyFont="1" applyFill="1" applyBorder="1" applyAlignment="1">
      <alignment horizontal="center" vertical="center" wrapText="1"/>
    </xf>
    <xf numFmtId="0" fontId="16" fillId="0" borderId="57" xfId="0" applyFont="1" applyBorder="1" applyAlignment="1">
      <alignment horizontal="left" vertical="center" wrapText="1"/>
    </xf>
    <xf numFmtId="0" fontId="16" fillId="0" borderId="58" xfId="0" applyFont="1" applyBorder="1" applyAlignment="1">
      <alignment horizontal="left" vertical="center" wrapText="1"/>
    </xf>
    <xf numFmtId="0" fontId="16" fillId="0" borderId="215" xfId="0" applyFont="1" applyBorder="1" applyAlignment="1">
      <alignment horizontal="left" vertical="center" wrapText="1"/>
    </xf>
    <xf numFmtId="0" fontId="16" fillId="0" borderId="59" xfId="0" applyFont="1" applyBorder="1" applyAlignment="1">
      <alignment horizontal="left" vertical="center" wrapText="1"/>
    </xf>
    <xf numFmtId="0" fontId="16" fillId="0" borderId="60" xfId="0" applyFont="1" applyBorder="1" applyAlignment="1">
      <alignment horizontal="left" vertical="center" wrapText="1"/>
    </xf>
    <xf numFmtId="0" fontId="16" fillId="0" borderId="216" xfId="0" applyFont="1" applyBorder="1" applyAlignment="1">
      <alignment horizontal="left" vertical="center" wrapText="1"/>
    </xf>
    <xf numFmtId="4" fontId="16" fillId="0" borderId="44" xfId="0" applyNumberFormat="1" applyFont="1" applyFill="1" applyBorder="1" applyAlignment="1">
      <alignment horizontal="center" vertical="center"/>
    </xf>
    <xf numFmtId="0" fontId="16" fillId="0" borderId="45" xfId="0" applyFont="1" applyFill="1" applyBorder="1" applyAlignment="1">
      <alignment horizontal="center" vertical="center"/>
    </xf>
    <xf numFmtId="0" fontId="16" fillId="0" borderId="65" xfId="0" applyFont="1" applyFill="1" applyBorder="1" applyAlignment="1">
      <alignment horizontal="center" vertical="center"/>
    </xf>
    <xf numFmtId="3" fontId="15" fillId="0" borderId="23" xfId="0" applyNumberFormat="1" applyFont="1" applyFill="1" applyBorder="1" applyAlignment="1">
      <alignment horizontal="center" vertical="center"/>
    </xf>
    <xf numFmtId="0" fontId="15" fillId="0" borderId="70" xfId="0" applyFont="1" applyFill="1" applyBorder="1" applyAlignment="1">
      <alignment horizontal="center" vertical="center"/>
    </xf>
    <xf numFmtId="0" fontId="15" fillId="5" borderId="33" xfId="0" applyFont="1" applyFill="1" applyBorder="1" applyAlignment="1">
      <alignment horizontal="left" vertical="center" wrapText="1"/>
    </xf>
    <xf numFmtId="0" fontId="15" fillId="5" borderId="47" xfId="0" applyFont="1" applyFill="1" applyBorder="1" applyAlignment="1">
      <alignment horizontal="left" vertical="center" wrapText="1"/>
    </xf>
    <xf numFmtId="0" fontId="15" fillId="5" borderId="33" xfId="0" applyFont="1" applyFill="1" applyBorder="1" applyAlignment="1">
      <alignment horizontal="center" vertical="center" wrapText="1"/>
    </xf>
    <xf numFmtId="0" fontId="15" fillId="5" borderId="47" xfId="0" applyFont="1" applyFill="1" applyBorder="1" applyAlignment="1">
      <alignment horizontal="center" vertical="center" wrapText="1"/>
    </xf>
    <xf numFmtId="3" fontId="15" fillId="5" borderId="33" xfId="0" applyNumberFormat="1" applyFont="1" applyFill="1" applyBorder="1" applyAlignment="1">
      <alignment horizontal="center" vertical="center" wrapText="1"/>
    </xf>
    <xf numFmtId="3" fontId="15" fillId="5" borderId="47" xfId="0" applyNumberFormat="1" applyFont="1" applyFill="1" applyBorder="1" applyAlignment="1">
      <alignment horizontal="center" vertical="center" wrapText="1"/>
    </xf>
    <xf numFmtId="2" fontId="15" fillId="5" borderId="33" xfId="0" applyNumberFormat="1" applyFont="1" applyFill="1" applyBorder="1" applyAlignment="1">
      <alignment vertical="center" wrapText="1"/>
    </xf>
    <xf numFmtId="2" fontId="15" fillId="5" borderId="47" xfId="0" applyNumberFormat="1" applyFont="1" applyFill="1" applyBorder="1" applyAlignment="1">
      <alignment vertical="center" wrapText="1"/>
    </xf>
    <xf numFmtId="0" fontId="55" fillId="0" borderId="126" xfId="0" applyFont="1" applyBorder="1" applyAlignment="1">
      <alignment horizontal="center"/>
    </xf>
    <xf numFmtId="10" fontId="58" fillId="0" borderId="126" xfId="0" applyNumberFormat="1" applyFont="1" applyFill="1" applyBorder="1" applyAlignment="1">
      <alignment horizontal="center" vertical="center"/>
    </xf>
    <xf numFmtId="0" fontId="54" fillId="0" borderId="129" xfId="0" applyFont="1" applyBorder="1" applyAlignment="1">
      <alignment horizontal="left"/>
    </xf>
    <xf numFmtId="0" fontId="54" fillId="0" borderId="126" xfId="0" applyFont="1" applyBorder="1" applyAlignment="1">
      <alignment horizontal="left"/>
    </xf>
    <xf numFmtId="0" fontId="54" fillId="0" borderId="130" xfId="0" applyFont="1" applyBorder="1" applyAlignment="1">
      <alignment horizontal="left"/>
    </xf>
    <xf numFmtId="0" fontId="11" fillId="0" borderId="0" xfId="0" applyFont="1" applyAlignment="1">
      <alignment horizontal="center" vertical="center"/>
    </xf>
    <xf numFmtId="0" fontId="61" fillId="0" borderId="0" xfId="0" applyFont="1" applyAlignment="1">
      <alignment horizontal="center" vertical="center"/>
    </xf>
    <xf numFmtId="0" fontId="55" fillId="0" borderId="170" xfId="0" applyFont="1" applyBorder="1" applyAlignment="1">
      <alignment horizontal="left"/>
    </xf>
    <xf numFmtId="0" fontId="55" fillId="0" borderId="171" xfId="0" applyFont="1" applyBorder="1" applyAlignment="1">
      <alignment horizontal="left"/>
    </xf>
    <xf numFmtId="0" fontId="55" fillId="0" borderId="179" xfId="0" applyFont="1" applyBorder="1" applyAlignment="1">
      <alignment horizontal="left"/>
    </xf>
    <xf numFmtId="0" fontId="55" fillId="0" borderId="180" xfId="0" applyFont="1" applyBorder="1" applyAlignment="1">
      <alignment horizontal="left"/>
    </xf>
    <xf numFmtId="0" fontId="55" fillId="0" borderId="182" xfId="0" applyFont="1" applyBorder="1" applyAlignment="1">
      <alignment horizontal="center" vertical="center" wrapText="1"/>
    </xf>
    <xf numFmtId="0" fontId="55" fillId="0" borderId="183" xfId="0" applyFont="1" applyBorder="1" applyAlignment="1">
      <alignment horizontal="center" vertical="center"/>
    </xf>
    <xf numFmtId="0" fontId="55" fillId="0" borderId="184" xfId="0" applyFont="1" applyBorder="1" applyAlignment="1">
      <alignment horizontal="center" vertical="center"/>
    </xf>
    <xf numFmtId="0" fontId="55" fillId="0" borderId="172" xfId="0" applyFont="1" applyBorder="1" applyAlignment="1">
      <alignment horizontal="center" vertical="center"/>
    </xf>
    <xf numFmtId="10" fontId="59" fillId="35" borderId="160" xfId="0" applyNumberFormat="1" applyFont="1" applyFill="1" applyBorder="1" applyAlignment="1">
      <alignment horizontal="center" vertical="center"/>
    </xf>
    <xf numFmtId="10" fontId="59" fillId="35" borderId="161" xfId="0" applyNumberFormat="1" applyFont="1" applyFill="1" applyBorder="1" applyAlignment="1">
      <alignment horizontal="center" vertical="center"/>
    </xf>
    <xf numFmtId="0" fontId="55" fillId="0" borderId="179" xfId="0" applyFont="1" applyBorder="1" applyAlignment="1">
      <alignment horizontal="left" vertical="center" wrapText="1"/>
    </xf>
    <xf numFmtId="0" fontId="55" fillId="0" borderId="185" xfId="0" applyFont="1" applyBorder="1" applyAlignment="1">
      <alignment horizontal="left" vertical="center" wrapText="1"/>
    </xf>
    <xf numFmtId="0" fontId="55" fillId="0" borderId="180"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1" fillId="0" borderId="0" xfId="0" applyFont="1" applyAlignment="1">
      <alignment horizontal="center" vertical="center" wrapText="1"/>
    </xf>
    <xf numFmtId="0" fontId="52" fillId="0" borderId="167" xfId="0" applyFont="1" applyBorder="1" applyAlignment="1">
      <alignment horizontal="center" vertical="center"/>
    </xf>
    <xf numFmtId="0" fontId="53" fillId="0" borderId="109" xfId="0" applyFont="1" applyBorder="1" applyAlignment="1">
      <alignment horizontal="center" vertical="center"/>
    </xf>
    <xf numFmtId="0" fontId="53" fillId="0" borderId="112" xfId="0" applyFont="1" applyBorder="1" applyAlignment="1">
      <alignment horizontal="center" vertical="center"/>
    </xf>
    <xf numFmtId="0" fontId="54" fillId="0" borderId="129" xfId="0" applyFont="1" applyBorder="1" applyAlignment="1">
      <alignment horizontal="center"/>
    </xf>
    <xf numFmtId="0" fontId="54" fillId="0" borderId="130" xfId="0" applyFont="1" applyBorder="1" applyAlignment="1">
      <alignment horizontal="center"/>
    </xf>
    <xf numFmtId="0" fontId="55" fillId="0" borderId="3" xfId="0" applyFont="1" applyBorder="1" applyAlignment="1">
      <alignment horizontal="left"/>
    </xf>
    <xf numFmtId="0" fontId="55" fillId="0" borderId="1" xfId="0" applyFont="1" applyBorder="1" applyAlignment="1">
      <alignment horizontal="left"/>
    </xf>
    <xf numFmtId="0" fontId="55" fillId="0" borderId="174" xfId="0" applyFont="1" applyBorder="1" applyAlignment="1">
      <alignment horizontal="left"/>
    </xf>
    <xf numFmtId="0" fontId="55" fillId="0" borderId="175" xfId="0" applyFont="1" applyBorder="1" applyAlignment="1">
      <alignment horizontal="left"/>
    </xf>
    <xf numFmtId="0" fontId="57" fillId="0" borderId="129" xfId="0" applyFont="1" applyBorder="1" applyAlignment="1">
      <alignment horizontal="right"/>
    </xf>
    <xf numFmtId="0" fontId="55" fillId="0" borderId="126" xfId="0" applyFont="1" applyBorder="1" applyAlignment="1">
      <alignment horizontal="right"/>
    </xf>
    <xf numFmtId="0" fontId="55" fillId="0" borderId="130" xfId="0" applyFont="1" applyBorder="1" applyAlignment="1">
      <alignment horizontal="right"/>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32">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06"/>
    <cellStyle name="Cálculo 2 3" xfId="115"/>
    <cellStyle name="Cálculo 2 4" xfId="124"/>
    <cellStyle name="Cálculo 3" xfId="45"/>
    <cellStyle name="Cálculo 3 2" xfId="105"/>
    <cellStyle name="Cálculo 3 3" xfId="114"/>
    <cellStyle name="Cálculo 3 4"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08"/>
    <cellStyle name="Entrada 2 3" xfId="117"/>
    <cellStyle name="Entrada 2 4" xfId="126"/>
    <cellStyle name="Entrada 3" xfId="57"/>
    <cellStyle name="Entrada 3 2" xfId="107"/>
    <cellStyle name="Entrada 3 3" xfId="116"/>
    <cellStyle name="Entrada 3 4" xfId="125"/>
    <cellStyle name="Euro" xfId="5"/>
    <cellStyle name="Excel Built-in Normal" xfId="59"/>
    <cellStyle name="Excel Built-in Normal 1" xfId="60"/>
    <cellStyle name="Moeda" xfId="3"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09"/>
    <cellStyle name="Nota 2 3" xfId="118"/>
    <cellStyle name="Nota 2 4" xfId="127"/>
    <cellStyle name="Porcentagem" xfId="2" builtinId="5"/>
    <cellStyle name="Porcentagem 2" xfId="8"/>
    <cellStyle name="Porcentagem 3" xfId="9"/>
    <cellStyle name="Saída 2" xfId="74"/>
    <cellStyle name="Saída 2 2" xfId="111"/>
    <cellStyle name="Saída 2 3" xfId="120"/>
    <cellStyle name="Saída 2 4" xfId="129"/>
    <cellStyle name="Saída 3" xfId="73"/>
    <cellStyle name="Saída 3 2" xfId="110"/>
    <cellStyle name="Saída 3 3" xfId="119"/>
    <cellStyle name="Saída 3 4" xfId="128"/>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13"/>
    <cellStyle name="Total 2 3" xfId="122"/>
    <cellStyle name="Total 2 4" xfId="131"/>
    <cellStyle name="Total 3" xfId="88"/>
    <cellStyle name="Total 3 2" xfId="112"/>
    <cellStyle name="Total 3 3" xfId="121"/>
    <cellStyle name="Total 3 4" xfId="130"/>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66676</xdr:rowOff>
    </xdr:from>
    <xdr:to>
      <xdr:col>1</xdr:col>
      <xdr:colOff>762000</xdr:colOff>
      <xdr:row>3</xdr:row>
      <xdr:rowOff>448236</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6"/>
          <a:ext cx="1080807"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0</xdr:row>
      <xdr:rowOff>79562</xdr:rowOff>
    </xdr:from>
    <xdr:to>
      <xdr:col>8</xdr:col>
      <xdr:colOff>674731</xdr:colOff>
      <xdr:row>3</xdr:row>
      <xdr:rowOff>457200</xdr:rowOff>
    </xdr:to>
    <xdr:pic>
      <xdr:nvPicPr>
        <xdr:cNvPr id="3"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895975" y="79562"/>
          <a:ext cx="1322431"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910477</xdr:colOff>
      <xdr:row>0</xdr:row>
      <xdr:rowOff>108137</xdr:rowOff>
    </xdr:from>
    <xdr:to>
      <xdr:col>7</xdr:col>
      <xdr:colOff>33618</xdr:colOff>
      <xdr:row>3</xdr:row>
      <xdr:rowOff>430745</xdr:rowOff>
    </xdr:to>
    <xdr:pic>
      <xdr:nvPicPr>
        <xdr:cNvPr id="4"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3377" y="108137"/>
          <a:ext cx="4457141" cy="894108"/>
        </a:xfrm>
        <a:prstGeom prst="rect">
          <a:avLst/>
        </a:prstGeom>
        <a:noFill/>
        <a:ln>
          <a:noFill/>
        </a:ln>
      </xdr:spPr>
    </xdr:pic>
    <xdr:clientData/>
  </xdr:twoCellAnchor>
  <xdr:twoCellAnchor>
    <xdr:from>
      <xdr:col>1</xdr:col>
      <xdr:colOff>1619250</xdr:colOff>
      <xdr:row>45</xdr:row>
      <xdr:rowOff>0</xdr:rowOff>
    </xdr:from>
    <xdr:to>
      <xdr:col>6</xdr:col>
      <xdr:colOff>149915</xdr:colOff>
      <xdr:row>47</xdr:row>
      <xdr:rowOff>127000</xdr:rowOff>
    </xdr:to>
    <xdr:sp macro="" textlink="">
      <xdr:nvSpPr>
        <xdr:cNvPr id="8" name="Text Box 8">
          <a:extLst/>
        </xdr:cNvPr>
        <xdr:cNvSpPr txBox="1">
          <a:spLocks noChangeArrowheads="1"/>
        </xdr:cNvSpPr>
      </xdr:nvSpPr>
      <xdr:spPr bwMode="auto">
        <a:xfrm>
          <a:off x="1962150" y="99155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3</xdr:col>
      <xdr:colOff>362510</xdr:colOff>
      <xdr:row>31</xdr:row>
      <xdr:rowOff>181535</xdr:rowOff>
    </xdr:from>
    <xdr:to>
      <xdr:col>8</xdr:col>
      <xdr:colOff>468161</xdr:colOff>
      <xdr:row>33</xdr:row>
      <xdr:rowOff>68138</xdr:rowOff>
    </xdr:to>
    <xdr:sp macro="" textlink="">
      <xdr:nvSpPr>
        <xdr:cNvPr id="9" name="Text Box 9"/>
        <xdr:cNvSpPr txBox="1">
          <a:spLocks noChangeArrowheads="1"/>
        </xdr:cNvSpPr>
      </xdr:nvSpPr>
      <xdr:spPr bwMode="auto">
        <a:xfrm>
          <a:off x="3220010" y="743006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31 de SETEMBRO de 2.019 </a:t>
          </a:r>
        </a:p>
      </xdr:txBody>
    </xdr:sp>
    <xdr:clientData/>
  </xdr:twoCellAnchor>
  <xdr:twoCellAnchor>
    <xdr:from>
      <xdr:col>0</xdr:col>
      <xdr:colOff>0</xdr:colOff>
      <xdr:row>23</xdr:row>
      <xdr:rowOff>28575</xdr:rowOff>
    </xdr:from>
    <xdr:to>
      <xdr:col>9</xdr:col>
      <xdr:colOff>19050</xdr:colOff>
      <xdr:row>27</xdr:row>
      <xdr:rowOff>144090</xdr:rowOff>
    </xdr:to>
    <xdr:sp macro="" textlink="">
      <xdr:nvSpPr>
        <xdr:cNvPr id="10" name="Text Box 8"/>
        <xdr:cNvSpPr txBox="1">
          <a:spLocks noChangeArrowheads="1"/>
        </xdr:cNvSpPr>
      </xdr:nvSpPr>
      <xdr:spPr bwMode="auto">
        <a:xfrm>
          <a:off x="0" y="6143625"/>
          <a:ext cx="74009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990600</xdr:colOff>
      <xdr:row>0</xdr:row>
      <xdr:rowOff>51352</xdr:rowOff>
    </xdr:from>
    <xdr:to>
      <xdr:col>7</xdr:col>
      <xdr:colOff>333375</xdr:colOff>
      <xdr:row>4</xdr:row>
      <xdr:rowOff>183460</xdr:rowOff>
    </xdr:to>
    <xdr:pic>
      <xdr:nvPicPr>
        <xdr:cNvPr id="5"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51352"/>
          <a:ext cx="4286250" cy="894108"/>
        </a:xfrm>
        <a:prstGeom prst="rect">
          <a:avLst/>
        </a:prstGeom>
        <a:noFill/>
        <a:ln>
          <a:noFill/>
        </a:ln>
      </xdr:spPr>
    </xdr:pic>
    <xdr:clientData/>
  </xdr:twoCellAnchor>
  <xdr:twoCellAnchor>
    <xdr:from>
      <xdr:col>0</xdr:col>
      <xdr:colOff>180975</xdr:colOff>
      <xdr:row>0</xdr:row>
      <xdr:rowOff>66676</xdr:rowOff>
    </xdr:from>
    <xdr:to>
      <xdr:col>1</xdr:col>
      <xdr:colOff>771525</xdr:colOff>
      <xdr:row>4</xdr:row>
      <xdr:rowOff>152400</xdr:rowOff>
    </xdr:to>
    <xdr:pic>
      <xdr:nvPicPr>
        <xdr:cNvPr id="6" name="Picture 24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66676"/>
          <a:ext cx="1009650" cy="84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457200</xdr:colOff>
      <xdr:row>0</xdr:row>
      <xdr:rowOff>82827</xdr:rowOff>
    </xdr:from>
    <xdr:to>
      <xdr:col>9</xdr:col>
      <xdr:colOff>423023</xdr:colOff>
      <xdr:row>4</xdr:row>
      <xdr:rowOff>149983</xdr:rowOff>
    </xdr:to>
    <xdr:pic>
      <xdr:nvPicPr>
        <xdr:cNvPr id="7" name="Imagem 6" descr="E:\SEMINFRA\LOGOMARCA GOVERNO VALMIR - 2017\LOGO.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5819775"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51</xdr:row>
      <xdr:rowOff>0</xdr:rowOff>
    </xdr:from>
    <xdr:to>
      <xdr:col>9</xdr:col>
      <xdr:colOff>457200</xdr:colOff>
      <xdr:row>55</xdr:row>
      <xdr:rowOff>134565</xdr:rowOff>
    </xdr:to>
    <xdr:sp macro="" textlink="">
      <xdr:nvSpPr>
        <xdr:cNvPr id="8" name="Text Box 8"/>
        <xdr:cNvSpPr txBox="1">
          <a:spLocks noChangeArrowheads="1"/>
        </xdr:cNvSpPr>
      </xdr:nvSpPr>
      <xdr:spPr bwMode="auto">
        <a:xfrm>
          <a:off x="0" y="47701200"/>
          <a:ext cx="757237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twoCellAnchor>
    <xdr:from>
      <xdr:col>3</xdr:col>
      <xdr:colOff>190501</xdr:colOff>
      <xdr:row>56</xdr:row>
      <xdr:rowOff>85725</xdr:rowOff>
    </xdr:from>
    <xdr:to>
      <xdr:col>9</xdr:col>
      <xdr:colOff>429502</xdr:colOff>
      <xdr:row>57</xdr:row>
      <xdr:rowOff>162828</xdr:rowOff>
    </xdr:to>
    <xdr:sp macro="" textlink="">
      <xdr:nvSpPr>
        <xdr:cNvPr id="9" name="Text Box 9"/>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31 de SETEMBRO de 2.019 </a:t>
          </a:r>
        </a:p>
      </xdr:txBody>
    </xdr:sp>
    <xdr:clientData/>
  </xdr:twoCellAnchor>
  <xdr:twoCellAnchor>
    <xdr:from>
      <xdr:col>1</xdr:col>
      <xdr:colOff>1428750</xdr:colOff>
      <xdr:row>69</xdr:row>
      <xdr:rowOff>95250</xdr:rowOff>
    </xdr:from>
    <xdr:to>
      <xdr:col>5</xdr:col>
      <xdr:colOff>435665</xdr:colOff>
      <xdr:row>72</xdr:row>
      <xdr:rowOff>31750</xdr:rowOff>
    </xdr:to>
    <xdr:sp macro="" textlink="">
      <xdr:nvSpPr>
        <xdr:cNvPr id="11" name="Text Box 8">
          <a:extLst/>
        </xdr:cNvPr>
        <xdr:cNvSpPr txBox="1">
          <a:spLocks noChangeArrowheads="1"/>
        </xdr:cNvSpPr>
      </xdr:nvSpPr>
      <xdr:spPr bwMode="auto">
        <a:xfrm>
          <a:off x="1847850" y="23012400"/>
          <a:ext cx="2578790"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679619</xdr:colOff>
      <xdr:row>1</xdr:row>
      <xdr:rowOff>7769</xdr:rowOff>
    </xdr:from>
    <xdr:to>
      <xdr:col>5</xdr:col>
      <xdr:colOff>919695</xdr:colOff>
      <xdr:row>5</xdr:row>
      <xdr:rowOff>215164</xdr:rowOff>
    </xdr:to>
    <xdr:sp macro="" textlink="">
      <xdr:nvSpPr>
        <xdr:cNvPr id="2" name="CaixaDeTexto 1"/>
        <xdr:cNvSpPr txBox="1"/>
      </xdr:nvSpPr>
      <xdr:spPr bwMode="auto">
        <a:xfrm>
          <a:off x="1304036" y="198269"/>
          <a:ext cx="4251159"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200" b="0" i="0" baseline="0">
              <a:solidFill>
                <a:schemeClr val="dk1"/>
              </a:solidFill>
              <a:effectLst/>
              <a:latin typeface="+mn-lt"/>
              <a:ea typeface="+mn-ea"/>
              <a:cs typeface="+mn-cs"/>
            </a:rPr>
            <a:t>REPÚBLICA FEDERATIVA DO BRASIL</a:t>
          </a:r>
          <a:endParaRPr lang="pt-BR" sz="1200">
            <a:effectLst/>
          </a:endParaRPr>
        </a:p>
        <a:p>
          <a:pPr algn="ctr" rtl="0"/>
          <a:r>
            <a:rPr lang="pt-BR" sz="1200" b="0" i="0" baseline="0">
              <a:solidFill>
                <a:schemeClr val="dk1"/>
              </a:solidFill>
              <a:effectLst/>
              <a:latin typeface="+mn-lt"/>
              <a:ea typeface="+mn-ea"/>
              <a:cs typeface="+mn-cs"/>
            </a:rPr>
            <a:t>ESTADO DO PARÁ</a:t>
          </a:r>
          <a:endParaRPr lang="pt-BR" sz="1200">
            <a:effectLst/>
          </a:endParaRPr>
        </a:p>
        <a:p>
          <a:pPr algn="ctr" rtl="0"/>
          <a:r>
            <a:rPr lang="pt-BR" sz="1200" b="1" i="0" baseline="0">
              <a:solidFill>
                <a:schemeClr val="dk1"/>
              </a:solidFill>
              <a:effectLst/>
              <a:latin typeface="+mn-lt"/>
              <a:ea typeface="+mn-ea"/>
              <a:cs typeface="+mn-cs"/>
            </a:rPr>
            <a:t>Prefeitura Municipal de Itaituba</a:t>
          </a:r>
          <a:endParaRPr lang="pt-BR" sz="1200">
            <a:effectLst/>
          </a:endParaRPr>
        </a:p>
        <a:p>
          <a:pPr algn="ctr" rtl="0"/>
          <a:r>
            <a:rPr lang="pt-BR" sz="1200" b="0" i="0" baseline="0">
              <a:solidFill>
                <a:schemeClr val="dk1"/>
              </a:solidFill>
              <a:effectLst/>
              <a:latin typeface="+mn-lt"/>
              <a:ea typeface="+mn-ea"/>
              <a:cs typeface="+mn-cs"/>
            </a:rPr>
            <a:t>SECRETARIA MUNICIPAL DE INFRA-ESTRUTURA  -  </a:t>
          </a:r>
          <a:r>
            <a:rPr lang="pt-BR" sz="1200" b="1" i="0" baseline="0">
              <a:solidFill>
                <a:schemeClr val="dk1"/>
              </a:solidFill>
              <a:effectLst/>
              <a:latin typeface="+mn-lt"/>
              <a:ea typeface="+mn-ea"/>
              <a:cs typeface="+mn-cs"/>
            </a:rPr>
            <a:t>SEMINFRA</a:t>
          </a:r>
          <a:endParaRPr lang="pt-BR" sz="1200">
            <a:effectLst/>
          </a:endParaRPr>
        </a:p>
        <a:p>
          <a:pPr algn="ctr" rtl="0"/>
          <a:r>
            <a:rPr lang="pt-BR" sz="1200" b="1" i="0" baseline="0">
              <a:solidFill>
                <a:schemeClr val="dk1"/>
              </a:solidFill>
              <a:effectLst/>
              <a:latin typeface="+mn-lt"/>
              <a:ea typeface="+mn-ea"/>
              <a:cs typeface="+mn-cs"/>
            </a:rPr>
            <a:t>DIRETORIA TÉCNICA E OBRAS</a:t>
          </a:r>
          <a:endParaRPr lang="pt-BR" sz="12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183100</xdr:colOff>
      <xdr:row>0</xdr:row>
      <xdr:rowOff>59530</xdr:rowOff>
    </xdr:from>
    <xdr:to>
      <xdr:col>1</xdr:col>
      <xdr:colOff>771269</xdr:colOff>
      <xdr:row>5</xdr:row>
      <xdr:rowOff>186531</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100" y="59530"/>
          <a:ext cx="1212586" cy="1079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938482</xdr:colOff>
      <xdr:row>0</xdr:row>
      <xdr:rowOff>90201</xdr:rowOff>
    </xdr:from>
    <xdr:to>
      <xdr:col>6</xdr:col>
      <xdr:colOff>951264</xdr:colOff>
      <xdr:row>5</xdr:row>
      <xdr:rowOff>200350</xdr:rowOff>
    </xdr:to>
    <xdr:pic>
      <xdr:nvPicPr>
        <xdr:cNvPr id="4"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573982" y="90201"/>
          <a:ext cx="1071115" cy="1062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919163</xdr:colOff>
      <xdr:row>182</xdr:row>
      <xdr:rowOff>112712</xdr:rowOff>
    </xdr:from>
    <xdr:to>
      <xdr:col>5</xdr:col>
      <xdr:colOff>381000</xdr:colOff>
      <xdr:row>185</xdr:row>
      <xdr:rowOff>49212</xdr:rowOff>
    </xdr:to>
    <xdr:sp macro="" textlink="">
      <xdr:nvSpPr>
        <xdr:cNvPr id="5" name="Text Box 8">
          <a:extLst/>
        </xdr:cNvPr>
        <xdr:cNvSpPr txBox="1">
          <a:spLocks noChangeArrowheads="1"/>
        </xdr:cNvSpPr>
      </xdr:nvSpPr>
      <xdr:spPr bwMode="auto">
        <a:xfrm>
          <a:off x="1543580" y="76185712"/>
          <a:ext cx="3472920"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223573</xdr:colOff>
      <xdr:row>168</xdr:row>
      <xdr:rowOff>146844</xdr:rowOff>
    </xdr:from>
    <xdr:to>
      <xdr:col>6</xdr:col>
      <xdr:colOff>963083</xdr:colOff>
      <xdr:row>170</xdr:row>
      <xdr:rowOff>33447</xdr:rowOff>
    </xdr:to>
    <xdr:sp macro="" textlink="">
      <xdr:nvSpPr>
        <xdr:cNvPr id="6" name="Text Box 9"/>
        <xdr:cNvSpPr txBox="1">
          <a:spLocks noChangeArrowheads="1"/>
        </xdr:cNvSpPr>
      </xdr:nvSpPr>
      <xdr:spPr bwMode="auto">
        <a:xfrm>
          <a:off x="2964656" y="73108344"/>
          <a:ext cx="3692260" cy="267603"/>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31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100853</xdr:colOff>
      <xdr:row>0</xdr:row>
      <xdr:rowOff>17369</xdr:rowOff>
    </xdr:from>
    <xdr:to>
      <xdr:col>8</xdr:col>
      <xdr:colOff>646580</xdr:colOff>
      <xdr:row>4</xdr:row>
      <xdr:rowOff>257735</xdr:rowOff>
    </xdr:to>
    <xdr:pic>
      <xdr:nvPicPr>
        <xdr:cNvPr id="4"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7552765" y="17369"/>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1501590</xdr:colOff>
      <xdr:row>0</xdr:row>
      <xdr:rowOff>123266</xdr:rowOff>
    </xdr:from>
    <xdr:to>
      <xdr:col>5</xdr:col>
      <xdr:colOff>717177</xdr:colOff>
      <xdr:row>4</xdr:row>
      <xdr:rowOff>255374</xdr:rowOff>
    </xdr:to>
    <xdr:pic>
      <xdr:nvPicPr>
        <xdr:cNvPr id="9"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39472" y="123266"/>
          <a:ext cx="4773705" cy="894108"/>
        </a:xfrm>
        <a:prstGeom prst="rect">
          <a:avLst/>
        </a:prstGeom>
        <a:noFill/>
        <a:ln>
          <a:noFill/>
        </a:ln>
      </xdr:spPr>
    </xdr:pic>
    <xdr:clientData/>
  </xdr:twoCellAnchor>
  <xdr:twoCellAnchor>
    <xdr:from>
      <xdr:col>1</xdr:col>
      <xdr:colOff>2308412</xdr:colOff>
      <xdr:row>90</xdr:row>
      <xdr:rowOff>100854</xdr:rowOff>
    </xdr:from>
    <xdr:to>
      <xdr:col>4</xdr:col>
      <xdr:colOff>677712</xdr:colOff>
      <xdr:row>93</xdr:row>
      <xdr:rowOff>37355</xdr:rowOff>
    </xdr:to>
    <xdr:sp macro="" textlink="">
      <xdr:nvSpPr>
        <xdr:cNvPr id="10" name="Text Box 8">
          <a:extLst/>
        </xdr:cNvPr>
        <xdr:cNvSpPr txBox="1">
          <a:spLocks noChangeArrowheads="1"/>
        </xdr:cNvSpPr>
      </xdr:nvSpPr>
      <xdr:spPr bwMode="auto">
        <a:xfrm>
          <a:off x="2846294" y="23420295"/>
          <a:ext cx="3064565" cy="508001"/>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4</xdr:col>
      <xdr:colOff>336177</xdr:colOff>
      <xdr:row>81</xdr:row>
      <xdr:rowOff>123264</xdr:rowOff>
    </xdr:from>
    <xdr:to>
      <xdr:col>8</xdr:col>
      <xdr:colOff>710209</xdr:colOff>
      <xdr:row>83</xdr:row>
      <xdr:rowOff>9867</xdr:rowOff>
    </xdr:to>
    <xdr:sp macro="" textlink="">
      <xdr:nvSpPr>
        <xdr:cNvPr id="11" name="Text Box 9"/>
        <xdr:cNvSpPr txBox="1">
          <a:spLocks noChangeArrowheads="1"/>
        </xdr:cNvSpPr>
      </xdr:nvSpPr>
      <xdr:spPr bwMode="auto">
        <a:xfrm>
          <a:off x="5569324" y="21705793"/>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31 de SETEMBRO de 2.019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187849</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64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53050" y="0"/>
          <a:ext cx="1158111" cy="1062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80640</xdr:colOff>
      <xdr:row>3</xdr:row>
      <xdr:rowOff>190499</xdr:rowOff>
    </xdr:to>
    <xdr:sp macro="" textlink="">
      <xdr:nvSpPr>
        <xdr:cNvPr id="4" name="Text Box 73">
          <a:extLst>
            <a:ext uri="{FF2B5EF4-FFF2-40B4-BE49-F238E27FC236}"/>
          </a:extLst>
        </xdr:cNvPr>
        <xdr:cNvSpPr txBox="1">
          <a:spLocks noChangeArrowheads="1"/>
        </xdr:cNvSpPr>
      </xdr:nvSpPr>
      <xdr:spPr bwMode="auto">
        <a:xfrm>
          <a:off x="1504950" y="114300"/>
          <a:ext cx="3328665" cy="971549"/>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1352549</xdr:colOff>
      <xdr:row>40</xdr:row>
      <xdr:rowOff>35719</xdr:rowOff>
    </xdr:from>
    <xdr:to>
      <xdr:col>3</xdr:col>
      <xdr:colOff>635689</xdr:colOff>
      <xdr:row>42</xdr:row>
      <xdr:rowOff>162719</xdr:rowOff>
    </xdr:to>
    <xdr:sp macro="" textlink="">
      <xdr:nvSpPr>
        <xdr:cNvPr id="5" name="Text Box 8">
          <a:extLst/>
        </xdr:cNvPr>
        <xdr:cNvSpPr txBox="1">
          <a:spLocks noChangeArrowheads="1"/>
        </xdr:cNvSpPr>
      </xdr:nvSpPr>
      <xdr:spPr bwMode="auto">
        <a:xfrm>
          <a:off x="1352549" y="9489282"/>
          <a:ext cx="3295546"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view="pageBreakPreview" zoomScaleNormal="100" zoomScaleSheetLayoutView="100" workbookViewId="0">
      <selection activeCell="I7" sqref="I7:I9"/>
    </sheetView>
  </sheetViews>
  <sheetFormatPr defaultRowHeight="15"/>
  <cols>
    <col min="1" max="1" width="5.140625" customWidth="1"/>
    <col min="2" max="2" width="28.5703125" customWidth="1"/>
    <col min="3" max="3" width="9.140625" customWidth="1"/>
    <col min="4" max="4" width="5.7109375" customWidth="1"/>
    <col min="5" max="5" width="12.140625" customWidth="1"/>
    <col min="6" max="6" width="12.42578125" customWidth="1"/>
    <col min="7" max="7" width="12" customWidth="1"/>
    <col min="8" max="8" width="13" customWidth="1"/>
    <col min="9" max="9" width="12.5703125" customWidth="1"/>
    <col min="10" max="10" width="16.140625" customWidth="1"/>
    <col min="11" max="11" width="15" customWidth="1"/>
    <col min="14" max="14" width="11.7109375" bestFit="1" customWidth="1"/>
    <col min="15" max="15" width="11.140625" customWidth="1"/>
  </cols>
  <sheetData>
    <row r="2" spans="1:14">
      <c r="A2" s="375"/>
      <c r="B2" s="375"/>
      <c r="C2" s="375"/>
      <c r="D2" s="375"/>
      <c r="E2" s="375"/>
      <c r="F2" s="375"/>
      <c r="G2" s="375"/>
      <c r="H2" s="375"/>
      <c r="I2" s="375"/>
    </row>
    <row r="3" spans="1:14">
      <c r="A3" s="375"/>
      <c r="B3" s="375"/>
      <c r="C3" s="375"/>
      <c r="D3" s="375"/>
      <c r="E3" s="375"/>
      <c r="F3" s="375"/>
      <c r="G3" s="375"/>
      <c r="H3" s="375"/>
      <c r="I3" s="375"/>
    </row>
    <row r="4" spans="1:14" ht="42" customHeight="1">
      <c r="A4" s="375"/>
      <c r="B4" s="375"/>
      <c r="C4" s="375"/>
      <c r="D4" s="375"/>
      <c r="E4" s="375"/>
      <c r="F4" s="375"/>
      <c r="G4" s="375"/>
      <c r="H4" s="375"/>
      <c r="I4" s="375"/>
    </row>
    <row r="5" spans="1:14" ht="20.25" customHeight="1" thickBot="1">
      <c r="A5" s="394" t="s">
        <v>129</v>
      </c>
      <c r="B5" s="395"/>
      <c r="C5" s="395"/>
      <c r="D5" s="395"/>
      <c r="E5" s="395"/>
      <c r="F5" s="395"/>
      <c r="G5" s="395"/>
      <c r="H5" s="395"/>
      <c r="I5" s="395"/>
    </row>
    <row r="6" spans="1:14" ht="18" customHeight="1" thickBot="1">
      <c r="A6" s="376" t="s">
        <v>116</v>
      </c>
      <c r="B6" s="377"/>
      <c r="C6" s="377"/>
      <c r="D6" s="377"/>
      <c r="E6" s="377"/>
      <c r="F6" s="377"/>
      <c r="G6" s="377"/>
      <c r="H6" s="377"/>
      <c r="I6" s="378"/>
    </row>
    <row r="7" spans="1:14" ht="54" customHeight="1">
      <c r="A7" s="379" t="s">
        <v>117</v>
      </c>
      <c r="B7" s="382" t="s">
        <v>118</v>
      </c>
      <c r="C7" s="382" t="s">
        <v>119</v>
      </c>
      <c r="D7" s="385" t="s">
        <v>120</v>
      </c>
      <c r="E7" s="243" t="s">
        <v>374</v>
      </c>
      <c r="F7" s="243" t="s">
        <v>372</v>
      </c>
      <c r="G7" s="243" t="s">
        <v>373</v>
      </c>
      <c r="H7" s="388" t="s">
        <v>121</v>
      </c>
      <c r="I7" s="391" t="s">
        <v>122</v>
      </c>
    </row>
    <row r="8" spans="1:14">
      <c r="A8" s="380"/>
      <c r="B8" s="383"/>
      <c r="C8" s="383"/>
      <c r="D8" s="386"/>
      <c r="E8" s="155" t="s">
        <v>123</v>
      </c>
      <c r="F8" s="155" t="s">
        <v>123</v>
      </c>
      <c r="G8" s="155" t="s">
        <v>123</v>
      </c>
      <c r="H8" s="389"/>
      <c r="I8" s="392"/>
      <c r="M8" s="203"/>
    </row>
    <row r="9" spans="1:14" ht="39.75" thickBot="1">
      <c r="A9" s="381"/>
      <c r="B9" s="384"/>
      <c r="C9" s="384"/>
      <c r="D9" s="387"/>
      <c r="E9" s="156" t="s">
        <v>124</v>
      </c>
      <c r="F9" s="156" t="s">
        <v>125</v>
      </c>
      <c r="G9" s="156" t="s">
        <v>125</v>
      </c>
      <c r="H9" s="390"/>
      <c r="I9" s="393"/>
      <c r="L9" s="203"/>
    </row>
    <row r="10" spans="1:14" ht="15.95" customHeight="1">
      <c r="A10" s="407">
        <v>1</v>
      </c>
      <c r="B10" s="408" t="s">
        <v>69</v>
      </c>
      <c r="C10" s="409" t="s">
        <v>126</v>
      </c>
      <c r="D10" s="409">
        <v>1</v>
      </c>
      <c r="E10" s="157">
        <v>805</v>
      </c>
      <c r="F10" s="158">
        <v>805</v>
      </c>
      <c r="G10" s="158">
        <v>805</v>
      </c>
      <c r="H10" s="404">
        <f>(E11+F11+G11)/3</f>
        <v>389.33333333333331</v>
      </c>
      <c r="I10" s="396" t="s">
        <v>94</v>
      </c>
      <c r="J10" s="374">
        <f>H10</f>
        <v>389.33333333333331</v>
      </c>
      <c r="L10" s="2"/>
      <c r="M10" s="2"/>
      <c r="N10" s="203"/>
    </row>
    <row r="11" spans="1:14" ht="15.95" customHeight="1">
      <c r="A11" s="399"/>
      <c r="B11" s="401"/>
      <c r="C11" s="403"/>
      <c r="D11" s="403"/>
      <c r="E11" s="159">
        <v>378</v>
      </c>
      <c r="F11" s="160">
        <v>390</v>
      </c>
      <c r="G11" s="160">
        <v>400</v>
      </c>
      <c r="H11" s="405"/>
      <c r="I11" s="397"/>
      <c r="J11" s="374"/>
      <c r="L11" s="2"/>
    </row>
    <row r="12" spans="1:14" ht="15.95" customHeight="1">
      <c r="A12" s="398">
        <v>3</v>
      </c>
      <c r="B12" s="400" t="s">
        <v>70</v>
      </c>
      <c r="C12" s="402" t="s">
        <v>126</v>
      </c>
      <c r="D12" s="402">
        <v>1</v>
      </c>
      <c r="E12" s="161">
        <v>1761</v>
      </c>
      <c r="F12" s="161">
        <v>1761</v>
      </c>
      <c r="G12" s="161">
        <v>1761</v>
      </c>
      <c r="H12" s="404">
        <f t="shared" ref="H12" si="0">(E13+F13+G13)/3</f>
        <v>91</v>
      </c>
      <c r="I12" s="406" t="s">
        <v>94</v>
      </c>
      <c r="J12" s="374">
        <f t="shared" ref="J12" si="1">H12</f>
        <v>91</v>
      </c>
      <c r="L12" s="2"/>
    </row>
    <row r="13" spans="1:14" ht="15.95" customHeight="1">
      <c r="A13" s="399"/>
      <c r="B13" s="401"/>
      <c r="C13" s="403"/>
      <c r="D13" s="403"/>
      <c r="E13" s="162">
        <v>88</v>
      </c>
      <c r="F13" s="163">
        <v>90</v>
      </c>
      <c r="G13" s="163">
        <v>95</v>
      </c>
      <c r="H13" s="405"/>
      <c r="I13" s="397"/>
      <c r="J13" s="374"/>
      <c r="L13" s="2"/>
      <c r="N13" s="2"/>
    </row>
    <row r="14" spans="1:14" ht="15.95" customHeight="1">
      <c r="A14" s="410">
        <v>5</v>
      </c>
      <c r="B14" s="411" t="s">
        <v>71</v>
      </c>
      <c r="C14" s="412" t="s">
        <v>127</v>
      </c>
      <c r="D14" s="412">
        <v>1</v>
      </c>
      <c r="E14" s="164">
        <v>1998</v>
      </c>
      <c r="F14" s="164">
        <v>1998</v>
      </c>
      <c r="G14" s="164">
        <v>1998</v>
      </c>
      <c r="H14" s="404">
        <f t="shared" ref="H14" si="2">(E15+F15+G15)/3</f>
        <v>3.8333333333333335</v>
      </c>
      <c r="I14" s="406" t="s">
        <v>94</v>
      </c>
      <c r="J14" s="374">
        <f t="shared" ref="J14" si="3">H14</f>
        <v>3.8333333333333335</v>
      </c>
    </row>
    <row r="15" spans="1:14" ht="15.95" customHeight="1">
      <c r="A15" s="399"/>
      <c r="B15" s="401"/>
      <c r="C15" s="403"/>
      <c r="D15" s="403"/>
      <c r="E15" s="165">
        <v>3.5</v>
      </c>
      <c r="F15" s="165">
        <v>4</v>
      </c>
      <c r="G15" s="165">
        <v>4</v>
      </c>
      <c r="H15" s="405"/>
      <c r="I15" s="397"/>
      <c r="J15" s="374"/>
    </row>
    <row r="16" spans="1:14" ht="15.95" customHeight="1">
      <c r="A16" s="410">
        <v>6</v>
      </c>
      <c r="B16" s="411" t="s">
        <v>73</v>
      </c>
      <c r="C16" s="412" t="s">
        <v>5</v>
      </c>
      <c r="D16" s="412">
        <v>1</v>
      </c>
      <c r="E16" s="166">
        <v>9595</v>
      </c>
      <c r="F16" s="164">
        <v>9595</v>
      </c>
      <c r="G16" s="164">
        <v>9595</v>
      </c>
      <c r="H16" s="404">
        <f t="shared" ref="H16" si="4">(E17+F17+G17)/3</f>
        <v>8.3333333333333339</v>
      </c>
      <c r="I16" s="406" t="s">
        <v>94</v>
      </c>
      <c r="J16" s="374">
        <f t="shared" ref="J16" si="5">H16</f>
        <v>8.3333333333333339</v>
      </c>
    </row>
    <row r="17" spans="1:10" ht="15.95" customHeight="1">
      <c r="A17" s="399"/>
      <c r="B17" s="401"/>
      <c r="C17" s="403"/>
      <c r="D17" s="403"/>
      <c r="E17" s="167">
        <v>8</v>
      </c>
      <c r="F17" s="165">
        <v>8.5</v>
      </c>
      <c r="G17" s="165">
        <v>8.5</v>
      </c>
      <c r="H17" s="405"/>
      <c r="I17" s="397"/>
      <c r="J17" s="374"/>
    </row>
    <row r="18" spans="1:10" ht="15" customHeight="1">
      <c r="A18" s="410">
        <v>7</v>
      </c>
      <c r="B18" s="411" t="s">
        <v>72</v>
      </c>
      <c r="C18" s="412" t="s">
        <v>5</v>
      </c>
      <c r="D18" s="412">
        <v>1</v>
      </c>
      <c r="E18" s="164">
        <v>1104</v>
      </c>
      <c r="F18" s="164">
        <v>1104</v>
      </c>
      <c r="G18" s="164">
        <v>1104</v>
      </c>
      <c r="H18" s="404">
        <f t="shared" ref="H18" si="6">(E19+F19+G19)/3</f>
        <v>38.333333333333336</v>
      </c>
      <c r="I18" s="406" t="s">
        <v>94</v>
      </c>
      <c r="J18" s="374">
        <f t="shared" ref="J18" si="7">H18</f>
        <v>38.333333333333336</v>
      </c>
    </row>
    <row r="19" spans="1:10">
      <c r="A19" s="407"/>
      <c r="B19" s="408"/>
      <c r="C19" s="409"/>
      <c r="D19" s="409"/>
      <c r="E19" s="263">
        <v>35</v>
      </c>
      <c r="F19" s="263">
        <v>40</v>
      </c>
      <c r="G19" s="263">
        <v>40</v>
      </c>
      <c r="H19" s="424"/>
      <c r="I19" s="413"/>
      <c r="J19" s="374"/>
    </row>
    <row r="20" spans="1:10" ht="15" customHeight="1">
      <c r="A20" s="414">
        <v>8</v>
      </c>
      <c r="B20" s="416" t="s">
        <v>67</v>
      </c>
      <c r="C20" s="418" t="s">
        <v>5</v>
      </c>
      <c r="D20" s="418">
        <v>1</v>
      </c>
      <c r="E20" s="161">
        <v>899</v>
      </c>
      <c r="F20" s="161">
        <v>899</v>
      </c>
      <c r="G20" s="161">
        <v>899</v>
      </c>
      <c r="H20" s="420">
        <f t="shared" ref="H20" si="8">(E21+F21+G21)/3</f>
        <v>6433.333333333333</v>
      </c>
      <c r="I20" s="422" t="s">
        <v>94</v>
      </c>
      <c r="J20" s="374">
        <f t="shared" ref="J20" si="9">H20</f>
        <v>6433.333333333333</v>
      </c>
    </row>
    <row r="21" spans="1:10">
      <c r="A21" s="415"/>
      <c r="B21" s="417"/>
      <c r="C21" s="419"/>
      <c r="D21" s="419"/>
      <c r="E21" s="264">
        <v>6350</v>
      </c>
      <c r="F21" s="265">
        <v>6500</v>
      </c>
      <c r="G21" s="265">
        <v>6450</v>
      </c>
      <c r="H21" s="421"/>
      <c r="I21" s="423"/>
      <c r="J21" s="374"/>
    </row>
    <row r="22" spans="1:10" ht="15" customHeight="1">
      <c r="A22" s="414">
        <v>9</v>
      </c>
      <c r="B22" s="416" t="s">
        <v>85</v>
      </c>
      <c r="C22" s="418" t="s">
        <v>5</v>
      </c>
      <c r="D22" s="418">
        <v>1</v>
      </c>
      <c r="E22" s="161">
        <v>8159</v>
      </c>
      <c r="F22" s="161">
        <v>8159</v>
      </c>
      <c r="G22" s="161">
        <v>8159</v>
      </c>
      <c r="H22" s="420">
        <f t="shared" ref="H22" si="10">(E23+F23+G23)/3</f>
        <v>605.33333333333337</v>
      </c>
      <c r="I22" s="422" t="s">
        <v>94</v>
      </c>
      <c r="J22" s="374">
        <f t="shared" ref="J22" si="11">H22</f>
        <v>605.33333333333337</v>
      </c>
    </row>
    <row r="23" spans="1:10" ht="15.75" thickBot="1">
      <c r="A23" s="426"/>
      <c r="B23" s="427"/>
      <c r="C23" s="428"/>
      <c r="D23" s="428"/>
      <c r="E23" s="168">
        <v>600</v>
      </c>
      <c r="F23" s="168">
        <v>608</v>
      </c>
      <c r="G23" s="168">
        <v>608</v>
      </c>
      <c r="H23" s="429"/>
      <c r="I23" s="425"/>
      <c r="J23" s="374"/>
    </row>
  </sheetData>
  <mergeCells count="58">
    <mergeCell ref="I22:I23"/>
    <mergeCell ref="A22:A23"/>
    <mergeCell ref="B22:B23"/>
    <mergeCell ref="C22:C23"/>
    <mergeCell ref="D22:D23"/>
    <mergeCell ref="H22:H23"/>
    <mergeCell ref="I18:I19"/>
    <mergeCell ref="A20:A21"/>
    <mergeCell ref="B20:B21"/>
    <mergeCell ref="C20:C21"/>
    <mergeCell ref="D20:D21"/>
    <mergeCell ref="H20:H21"/>
    <mergeCell ref="I20:I21"/>
    <mergeCell ref="A18:A19"/>
    <mergeCell ref="B18:B19"/>
    <mergeCell ref="C18:C19"/>
    <mergeCell ref="D18:D19"/>
    <mergeCell ref="H18:H19"/>
    <mergeCell ref="I14:I15"/>
    <mergeCell ref="A16:A17"/>
    <mergeCell ref="B16:B17"/>
    <mergeCell ref="C16:C17"/>
    <mergeCell ref="D16:D17"/>
    <mergeCell ref="H16:H17"/>
    <mergeCell ref="I16:I17"/>
    <mergeCell ref="A14:A15"/>
    <mergeCell ref="B14:B15"/>
    <mergeCell ref="C14:C15"/>
    <mergeCell ref="D14:D15"/>
    <mergeCell ref="H14:H15"/>
    <mergeCell ref="I10:I11"/>
    <mergeCell ref="A12:A13"/>
    <mergeCell ref="B12:B13"/>
    <mergeCell ref="C12:C13"/>
    <mergeCell ref="D12:D13"/>
    <mergeCell ref="H12:H13"/>
    <mergeCell ref="I12:I13"/>
    <mergeCell ref="A10:A11"/>
    <mergeCell ref="B10:B11"/>
    <mergeCell ref="C10:C11"/>
    <mergeCell ref="D10:D11"/>
    <mergeCell ref="H10:H11"/>
    <mergeCell ref="A2:I4"/>
    <mergeCell ref="A6:I6"/>
    <mergeCell ref="A7:A9"/>
    <mergeCell ref="B7:B9"/>
    <mergeCell ref="C7:C9"/>
    <mergeCell ref="D7:D9"/>
    <mergeCell ref="H7:H9"/>
    <mergeCell ref="I7:I9"/>
    <mergeCell ref="A5:I5"/>
    <mergeCell ref="J20:J21"/>
    <mergeCell ref="J22:J23"/>
    <mergeCell ref="J10:J11"/>
    <mergeCell ref="J12:J13"/>
    <mergeCell ref="J14:J15"/>
    <mergeCell ref="J16:J17"/>
    <mergeCell ref="J18:J19"/>
  </mergeCells>
  <pageMargins left="0.51181102362204722" right="0.11811023622047245" top="0.39370078740157483" bottom="0.3937007874015748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69"/>
  <sheetViews>
    <sheetView view="pageBreakPreview" zoomScaleNormal="100" zoomScaleSheetLayoutView="100" workbookViewId="0">
      <selection activeCell="A6" sqref="A6:J6"/>
    </sheetView>
  </sheetViews>
  <sheetFormatPr defaultRowHeight="15"/>
  <cols>
    <col min="1" max="1" width="6.28515625" customWidth="1"/>
    <col min="2" max="2" width="31.28515625" customWidth="1"/>
    <col min="3" max="3" width="5.5703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5" spans="1:12" ht="20.25" customHeight="1"/>
    <row r="6" spans="1:12" ht="66.75" customHeight="1">
      <c r="A6" s="430" t="s">
        <v>383</v>
      </c>
      <c r="B6" s="431"/>
      <c r="C6" s="431"/>
      <c r="D6" s="431"/>
      <c r="E6" s="431"/>
      <c r="F6" s="431"/>
      <c r="G6" s="431"/>
      <c r="H6" s="431"/>
      <c r="I6" s="431"/>
      <c r="J6" s="431"/>
    </row>
    <row r="7" spans="1:12" ht="24.95" customHeight="1">
      <c r="A7" s="432" t="s">
        <v>377</v>
      </c>
      <c r="B7" s="433"/>
      <c r="C7" s="433"/>
      <c r="D7" s="433"/>
      <c r="E7" s="433" t="s">
        <v>0</v>
      </c>
      <c r="F7" s="433"/>
      <c r="G7" s="433"/>
      <c r="H7" s="434" t="s">
        <v>1</v>
      </c>
      <c r="I7" s="433"/>
      <c r="J7" s="435"/>
    </row>
    <row r="8" spans="1:12" ht="21" customHeight="1">
      <c r="A8" s="436" t="s">
        <v>378</v>
      </c>
      <c r="B8" s="437"/>
      <c r="C8" s="438"/>
      <c r="D8" s="434" t="s">
        <v>2</v>
      </c>
      <c r="E8" s="433"/>
      <c r="F8" s="433"/>
      <c r="G8" s="433"/>
      <c r="H8" s="439" t="s">
        <v>136</v>
      </c>
      <c r="I8" s="437"/>
      <c r="J8" s="437"/>
    </row>
    <row r="9" spans="1:12" ht="30" customHeight="1" thickBot="1">
      <c r="A9" s="440" t="s">
        <v>384</v>
      </c>
      <c r="B9" s="440"/>
      <c r="C9" s="440"/>
      <c r="D9" s="440"/>
      <c r="E9" s="440"/>
      <c r="F9" s="440"/>
      <c r="G9" s="441"/>
      <c r="H9" s="442">
        <f>F51</f>
        <v>69399.19178008</v>
      </c>
      <c r="I9" s="443"/>
      <c r="J9" s="443"/>
      <c r="K9" s="1"/>
      <c r="L9" s="2"/>
    </row>
    <row r="10" spans="1:12" ht="42" customHeight="1" thickTop="1" thickBot="1">
      <c r="A10" s="444" t="s">
        <v>3</v>
      </c>
      <c r="B10" s="446" t="s">
        <v>4</v>
      </c>
      <c r="C10" s="446" t="s">
        <v>5</v>
      </c>
      <c r="D10" s="446" t="s">
        <v>6</v>
      </c>
      <c r="E10" s="446" t="s">
        <v>7</v>
      </c>
      <c r="F10" s="446"/>
      <c r="G10" s="446" t="s">
        <v>375</v>
      </c>
      <c r="H10" s="446"/>
      <c r="I10" s="269" t="s">
        <v>8</v>
      </c>
      <c r="J10" s="446" t="s">
        <v>9</v>
      </c>
      <c r="K10" s="204"/>
      <c r="L10" s="2"/>
    </row>
    <row r="11" spans="1:12" ht="27.95" customHeight="1" thickTop="1" thickBot="1">
      <c r="A11" s="445"/>
      <c r="B11" s="446"/>
      <c r="C11" s="446"/>
      <c r="D11" s="446"/>
      <c r="E11" s="269" t="s">
        <v>89</v>
      </c>
      <c r="F11" s="269" t="s">
        <v>10</v>
      </c>
      <c r="G11" s="269" t="s">
        <v>11</v>
      </c>
      <c r="H11" s="269" t="s">
        <v>88</v>
      </c>
      <c r="I11" s="3">
        <v>0.28999999999999998</v>
      </c>
      <c r="J11" s="446"/>
    </row>
    <row r="12" spans="1:12" ht="20.100000000000001" customHeight="1" thickTop="1" thickBot="1">
      <c r="A12" s="4" t="s">
        <v>12</v>
      </c>
      <c r="B12" s="5" t="s">
        <v>13</v>
      </c>
      <c r="C12" s="447" t="s">
        <v>14</v>
      </c>
      <c r="D12" s="448"/>
      <c r="E12" s="449"/>
      <c r="F12" s="6">
        <f>SUM(F13,F18,F20,F22,F24,F38,F41,F48)</f>
        <v>69399.19178008</v>
      </c>
      <c r="G12" s="450"/>
      <c r="H12" s="451"/>
      <c r="I12" s="452"/>
      <c r="J12" s="7"/>
      <c r="K12" s="2"/>
    </row>
    <row r="13" spans="1:12" ht="20.100000000000001" customHeight="1" thickTop="1">
      <c r="A13" s="4" t="s">
        <v>15</v>
      </c>
      <c r="B13" s="8" t="s">
        <v>113</v>
      </c>
      <c r="C13" s="453"/>
      <c r="D13" s="454"/>
      <c r="E13" s="455"/>
      <c r="F13" s="9">
        <f>SUM(F14:F17)</f>
        <v>7127.7263195999994</v>
      </c>
      <c r="G13" s="453"/>
      <c r="H13" s="454"/>
      <c r="I13" s="455"/>
      <c r="J13" s="10">
        <f>F13/F51%</f>
        <v>10.270618629374162</v>
      </c>
    </row>
    <row r="14" spans="1:12" ht="38.25">
      <c r="A14" s="11" t="s">
        <v>16</v>
      </c>
      <c r="B14" s="172" t="s">
        <v>17</v>
      </c>
      <c r="C14" s="173" t="s">
        <v>18</v>
      </c>
      <c r="D14" s="174">
        <v>1</v>
      </c>
      <c r="E14" s="175">
        <f>H14*I14</f>
        <v>587.82720000000006</v>
      </c>
      <c r="F14" s="176">
        <f>E14*D14</f>
        <v>587.82720000000006</v>
      </c>
      <c r="G14" s="185" t="s">
        <v>92</v>
      </c>
      <c r="H14" s="171">
        <f>'CUSTO UNITÁRIO'!G15</f>
        <v>455.68</v>
      </c>
      <c r="I14" s="12">
        <v>1.29</v>
      </c>
      <c r="J14" s="13">
        <f>F16/F51%</f>
        <v>1.4132796392039901</v>
      </c>
    </row>
    <row r="15" spans="1:12" ht="54" customHeight="1">
      <c r="A15" s="11" t="s">
        <v>19</v>
      </c>
      <c r="B15" s="172" t="s">
        <v>137</v>
      </c>
      <c r="C15" s="173" t="s">
        <v>27</v>
      </c>
      <c r="D15" s="174">
        <v>120</v>
      </c>
      <c r="E15" s="175">
        <f>H15*I15</f>
        <v>44.924331270000003</v>
      </c>
      <c r="F15" s="176">
        <f>E15*D15</f>
        <v>5390.9197524000001</v>
      </c>
      <c r="G15" s="185" t="s">
        <v>138</v>
      </c>
      <c r="H15" s="177">
        <f>'CUSTO UNITÁRIO'!G29</f>
        <v>34.825063</v>
      </c>
      <c r="I15" s="12">
        <v>1.29</v>
      </c>
      <c r="J15" s="14">
        <f>F15/F51%</f>
        <v>7.767986361402242</v>
      </c>
    </row>
    <row r="16" spans="1:12" ht="24.95" customHeight="1">
      <c r="A16" s="11" t="s">
        <v>21</v>
      </c>
      <c r="B16" s="172" t="s">
        <v>22</v>
      </c>
      <c r="C16" s="173" t="s">
        <v>20</v>
      </c>
      <c r="D16" s="174">
        <v>2</v>
      </c>
      <c r="E16" s="175">
        <f>H16*I16</f>
        <v>490.40232359999993</v>
      </c>
      <c r="F16" s="176">
        <f>E16*D16</f>
        <v>980.80464719999986</v>
      </c>
      <c r="G16" s="15" t="s">
        <v>91</v>
      </c>
      <c r="H16" s="171">
        <f>'CUSTO UNITÁRIO'!G42</f>
        <v>380.15683999999993</v>
      </c>
      <c r="I16" s="12">
        <v>1.29</v>
      </c>
      <c r="J16" s="16">
        <f>F14/F51%</f>
        <v>0.8470231207630966</v>
      </c>
    </row>
    <row r="17" spans="1:11" ht="24.95" customHeight="1">
      <c r="A17" s="11" t="s">
        <v>87</v>
      </c>
      <c r="B17" s="172" t="s">
        <v>350</v>
      </c>
      <c r="C17" s="173" t="s">
        <v>20</v>
      </c>
      <c r="D17" s="174">
        <v>120</v>
      </c>
      <c r="E17" s="175">
        <f>H17*I17</f>
        <v>1.401456</v>
      </c>
      <c r="F17" s="176">
        <f>E17*D17</f>
        <v>168.17472000000001</v>
      </c>
      <c r="G17" s="185" t="s">
        <v>351</v>
      </c>
      <c r="H17" s="171">
        <f>'CUSTO UNITÁRIO'!G46</f>
        <v>1.0864</v>
      </c>
      <c r="I17" s="12">
        <v>1.29</v>
      </c>
      <c r="J17" s="17">
        <f>F15/F51%</f>
        <v>7.767986361402242</v>
      </c>
    </row>
    <row r="18" spans="1:11" ht="31.5" customHeight="1">
      <c r="A18" s="18" t="s">
        <v>23</v>
      </c>
      <c r="B18" s="19" t="s">
        <v>24</v>
      </c>
      <c r="C18" s="456"/>
      <c r="D18" s="457"/>
      <c r="E18" s="458"/>
      <c r="F18" s="20">
        <f>SUM(F19)</f>
        <v>4176.2563200000004</v>
      </c>
      <c r="G18" s="456"/>
      <c r="H18" s="457"/>
      <c r="I18" s="458"/>
      <c r="J18" s="21">
        <f>F18/F51%</f>
        <v>6.0177304848652895</v>
      </c>
      <c r="K18" s="2"/>
    </row>
    <row r="19" spans="1:11" ht="24.95" customHeight="1">
      <c r="A19" s="11" t="s">
        <v>25</v>
      </c>
      <c r="B19" s="172" t="s">
        <v>26</v>
      </c>
      <c r="C19" s="173" t="s">
        <v>27</v>
      </c>
      <c r="D19" s="174">
        <v>80</v>
      </c>
      <c r="E19" s="175">
        <f>H19*I19</f>
        <v>52.203203999999999</v>
      </c>
      <c r="F19" s="176">
        <f>E19*D19</f>
        <v>4176.2563200000004</v>
      </c>
      <c r="G19" s="185" t="s">
        <v>90</v>
      </c>
      <c r="H19" s="171">
        <f>'CUSTO UNITÁRIO'!G54</f>
        <v>40.467599999999997</v>
      </c>
      <c r="I19" s="12">
        <v>1.29</v>
      </c>
      <c r="J19" s="22">
        <f>F19/F51%</f>
        <v>6.0177304848652895</v>
      </c>
      <c r="K19" s="23"/>
    </row>
    <row r="20" spans="1:11" ht="20.100000000000001" customHeight="1">
      <c r="A20" s="18" t="s">
        <v>28</v>
      </c>
      <c r="B20" s="19" t="s">
        <v>112</v>
      </c>
      <c r="C20" s="456"/>
      <c r="D20" s="457"/>
      <c r="E20" s="458"/>
      <c r="F20" s="20">
        <f>SUM(F21)</f>
        <v>5918.9844000000003</v>
      </c>
      <c r="G20" s="456"/>
      <c r="H20" s="457"/>
      <c r="I20" s="458"/>
      <c r="J20" s="21">
        <f>F20/F51%</f>
        <v>8.5288952913987046</v>
      </c>
      <c r="K20" s="2"/>
    </row>
    <row r="21" spans="1:11" ht="25.5" customHeight="1">
      <c r="A21" s="11" t="s">
        <v>29</v>
      </c>
      <c r="B21" s="24" t="s">
        <v>30</v>
      </c>
      <c r="C21" s="25" t="s">
        <v>27</v>
      </c>
      <c r="D21" s="26">
        <v>70</v>
      </c>
      <c r="E21" s="175">
        <f>H21*I21</f>
        <v>84.556920000000005</v>
      </c>
      <c r="F21" s="27">
        <f>E21*D21</f>
        <v>5918.9844000000003</v>
      </c>
      <c r="G21" s="185" t="s">
        <v>376</v>
      </c>
      <c r="H21" s="247">
        <f>'CUSTO UNITÁRIO'!G60</f>
        <v>65.548000000000002</v>
      </c>
      <c r="I21" s="12">
        <v>1.29</v>
      </c>
      <c r="J21" s="22">
        <f>F21/F51%</f>
        <v>8.5288952913987046</v>
      </c>
    </row>
    <row r="22" spans="1:11" ht="20.100000000000001" customHeight="1">
      <c r="A22" s="28" t="s">
        <v>31</v>
      </c>
      <c r="B22" s="270" t="s">
        <v>111</v>
      </c>
      <c r="C22" s="459"/>
      <c r="D22" s="460"/>
      <c r="E22" s="461"/>
      <c r="F22" s="29">
        <f>SUM(F23)</f>
        <v>3132.1922399999999</v>
      </c>
      <c r="G22" s="462"/>
      <c r="H22" s="460"/>
      <c r="I22" s="461"/>
      <c r="J22" s="30">
        <f>F22/F51%</f>
        <v>4.5132978636489662</v>
      </c>
    </row>
    <row r="23" spans="1:11" ht="24.95" customHeight="1">
      <c r="A23" s="31" t="s">
        <v>32</v>
      </c>
      <c r="B23" s="32" t="s">
        <v>108</v>
      </c>
      <c r="C23" s="33" t="s">
        <v>27</v>
      </c>
      <c r="D23" s="33">
        <v>60</v>
      </c>
      <c r="E23" s="34">
        <f>H23*I23</f>
        <v>52.203203999999999</v>
      </c>
      <c r="F23" s="34">
        <f>E23*D23</f>
        <v>3132.1922399999999</v>
      </c>
      <c r="G23" s="185" t="s">
        <v>376</v>
      </c>
      <c r="H23" s="35">
        <f>'CUSTO UNITÁRIO'!G68</f>
        <v>40.467599999999997</v>
      </c>
      <c r="I23" s="36">
        <v>1.29</v>
      </c>
      <c r="J23" s="37">
        <f>F23/F51%</f>
        <v>4.5132978636489662</v>
      </c>
    </row>
    <row r="24" spans="1:11" ht="29.25" customHeight="1">
      <c r="A24" s="28" t="s">
        <v>33</v>
      </c>
      <c r="B24" s="270" t="s">
        <v>34</v>
      </c>
      <c r="C24" s="459"/>
      <c r="D24" s="460"/>
      <c r="E24" s="461"/>
      <c r="F24" s="29">
        <f>SUM(F25:F37)</f>
        <v>42088.971732299993</v>
      </c>
      <c r="G24" s="462"/>
      <c r="H24" s="460"/>
      <c r="I24" s="461"/>
      <c r="J24" s="30">
        <f>F24/F51%</f>
        <v>60.647639623349335</v>
      </c>
    </row>
    <row r="25" spans="1:11" ht="24.95" customHeight="1">
      <c r="A25" s="38" t="s">
        <v>35</v>
      </c>
      <c r="B25" s="39" t="s">
        <v>130</v>
      </c>
      <c r="C25" s="40" t="s">
        <v>27</v>
      </c>
      <c r="D25" s="40">
        <v>48</v>
      </c>
      <c r="E25" s="41">
        <f>H25*I25</f>
        <v>502.24</v>
      </c>
      <c r="F25" s="41">
        <f>E25*D25</f>
        <v>24107.52</v>
      </c>
      <c r="G25" s="15" t="s">
        <v>94</v>
      </c>
      <c r="H25" s="182">
        <f>SUM('COTAÇÃO DE CUSTO DAS LOJAS'!J10:J11)</f>
        <v>389.33333333333331</v>
      </c>
      <c r="I25" s="42">
        <v>1.29</v>
      </c>
      <c r="J25" s="43">
        <f>F25/F51%</f>
        <v>34.737465065003398</v>
      </c>
    </row>
    <row r="26" spans="1:11" ht="24.95" customHeight="1">
      <c r="A26" s="44" t="s">
        <v>36</v>
      </c>
      <c r="B26" s="45" t="s">
        <v>67</v>
      </c>
      <c r="C26" s="46" t="s">
        <v>18</v>
      </c>
      <c r="D26" s="46">
        <v>1</v>
      </c>
      <c r="E26" s="41">
        <f t="shared" ref="E26:E37" si="0">H26*I26</f>
        <v>8299</v>
      </c>
      <c r="F26" s="41">
        <f t="shared" ref="F26:F37" si="1">E26*D26</f>
        <v>8299</v>
      </c>
      <c r="G26" s="15" t="s">
        <v>94</v>
      </c>
      <c r="H26" s="47">
        <f>'COTAÇÃO DE CUSTO DAS LOJAS'!J20</f>
        <v>6433.333333333333</v>
      </c>
      <c r="I26" s="42">
        <v>1.29</v>
      </c>
      <c r="J26" s="43">
        <f>F26/F51%</f>
        <v>11.958352521307177</v>
      </c>
    </row>
    <row r="27" spans="1:11" ht="24.95" customHeight="1">
      <c r="A27" s="44" t="s">
        <v>37</v>
      </c>
      <c r="B27" s="45" t="s">
        <v>131</v>
      </c>
      <c r="C27" s="46" t="s">
        <v>27</v>
      </c>
      <c r="D27" s="46">
        <v>72</v>
      </c>
      <c r="E27" s="41">
        <f t="shared" si="0"/>
        <v>117.39</v>
      </c>
      <c r="F27" s="41">
        <f t="shared" si="1"/>
        <v>8452.08</v>
      </c>
      <c r="G27" s="15" t="s">
        <v>94</v>
      </c>
      <c r="H27" s="47">
        <f>'COTAÇÃO DE CUSTO DAS LOJAS'!J12</f>
        <v>91</v>
      </c>
      <c r="I27" s="42">
        <v>1.29</v>
      </c>
      <c r="J27" s="43">
        <f>F27/F51%</f>
        <v>12.1789314590059</v>
      </c>
    </row>
    <row r="28" spans="1:11" ht="24.95" customHeight="1">
      <c r="A28" s="44" t="s">
        <v>38</v>
      </c>
      <c r="B28" s="45" t="s">
        <v>71</v>
      </c>
      <c r="C28" s="46" t="s">
        <v>18</v>
      </c>
      <c r="D28" s="46">
        <v>90</v>
      </c>
      <c r="E28" s="41">
        <f t="shared" si="0"/>
        <v>4.9450000000000003</v>
      </c>
      <c r="F28" s="41">
        <f t="shared" si="1"/>
        <v>445.05</v>
      </c>
      <c r="G28" s="15" t="s">
        <v>94</v>
      </c>
      <c r="H28" s="47">
        <f>'COTAÇÃO DE CUSTO DAS LOJAS'!J14</f>
        <v>3.8333333333333335</v>
      </c>
      <c r="I28" s="42">
        <v>1.29</v>
      </c>
      <c r="J28" s="43">
        <f>F28/F51%</f>
        <v>0.6412898890960067</v>
      </c>
    </row>
    <row r="29" spans="1:11" ht="24.95" customHeight="1">
      <c r="A29" s="44" t="s">
        <v>39</v>
      </c>
      <c r="B29" s="45" t="s">
        <v>72</v>
      </c>
      <c r="C29" s="46" t="s">
        <v>18</v>
      </c>
      <c r="D29" s="46">
        <v>1</v>
      </c>
      <c r="E29" s="41">
        <f t="shared" si="0"/>
        <v>49.45</v>
      </c>
      <c r="F29" s="41">
        <f t="shared" si="1"/>
        <v>49.45</v>
      </c>
      <c r="G29" s="15" t="s">
        <v>94</v>
      </c>
      <c r="H29" s="47">
        <f>'COTAÇÃO DE CUSTO DAS LOJAS'!J18</f>
        <v>38.333333333333336</v>
      </c>
      <c r="I29" s="42">
        <v>1.29</v>
      </c>
      <c r="J29" s="43">
        <f>F29/F51%</f>
        <v>7.1254432121778524E-2</v>
      </c>
    </row>
    <row r="30" spans="1:11" ht="24.95" customHeight="1">
      <c r="A30" s="44" t="s">
        <v>40</v>
      </c>
      <c r="B30" s="45" t="s">
        <v>73</v>
      </c>
      <c r="C30" s="46" t="s">
        <v>18</v>
      </c>
      <c r="D30" s="46">
        <v>4</v>
      </c>
      <c r="E30" s="41">
        <f t="shared" si="0"/>
        <v>10.750000000000002</v>
      </c>
      <c r="F30" s="41">
        <f t="shared" si="1"/>
        <v>43.000000000000007</v>
      </c>
      <c r="G30" s="15" t="s">
        <v>94</v>
      </c>
      <c r="H30" s="47">
        <f>'COTAÇÃO DE CUSTO DAS LOJAS'!J16</f>
        <v>8.3333333333333339</v>
      </c>
      <c r="I30" s="42">
        <v>1.29</v>
      </c>
      <c r="J30" s="43">
        <f>F30/F51%</f>
        <v>6.1960375758068287E-2</v>
      </c>
    </row>
    <row r="31" spans="1:11" ht="24.95" customHeight="1" thickBot="1">
      <c r="A31" s="54" t="s">
        <v>41</v>
      </c>
      <c r="B31" s="186" t="s">
        <v>132</v>
      </c>
      <c r="C31" s="131" t="s">
        <v>18</v>
      </c>
      <c r="D31" s="131">
        <v>12</v>
      </c>
      <c r="E31" s="189">
        <f t="shared" si="0"/>
        <v>8.3862899999999989</v>
      </c>
      <c r="F31" s="189">
        <f t="shared" si="1"/>
        <v>100.63547999999999</v>
      </c>
      <c r="G31" s="190" t="s">
        <v>74</v>
      </c>
      <c r="H31" s="191">
        <f>'CUSTO UNITÁRIO'!G75</f>
        <v>6.5009999999999994</v>
      </c>
      <c r="I31" s="55">
        <v>1.29</v>
      </c>
      <c r="J31" s="132">
        <f>F31/F51%</f>
        <v>0.14500958500915265</v>
      </c>
    </row>
    <row r="32" spans="1:11" ht="64.5" thickTop="1">
      <c r="A32" s="266" t="s">
        <v>42</v>
      </c>
      <c r="B32" s="141" t="s">
        <v>364</v>
      </c>
      <c r="C32" s="142" t="s">
        <v>18</v>
      </c>
      <c r="D32" s="142">
        <v>1</v>
      </c>
      <c r="E32" s="129">
        <f t="shared" si="0"/>
        <v>70.908836100000002</v>
      </c>
      <c r="F32" s="129">
        <f t="shared" si="1"/>
        <v>70.908836100000002</v>
      </c>
      <c r="G32" s="15" t="s">
        <v>75</v>
      </c>
      <c r="H32" s="180">
        <f>'CUSTO UNITÁRIO'!G83</f>
        <v>54.968090000000004</v>
      </c>
      <c r="I32" s="12">
        <v>1.29</v>
      </c>
      <c r="J32" s="130">
        <f>F32/F51%</f>
        <v>0.10217530533309946</v>
      </c>
    </row>
    <row r="33" spans="1:12" ht="24.95" customHeight="1">
      <c r="A33" s="267" t="s">
        <v>43</v>
      </c>
      <c r="B33" s="126" t="s">
        <v>133</v>
      </c>
      <c r="C33" s="127" t="s">
        <v>18</v>
      </c>
      <c r="D33" s="127">
        <v>1</v>
      </c>
      <c r="E33" s="129">
        <f t="shared" si="0"/>
        <v>78.114660000000001</v>
      </c>
      <c r="F33" s="129">
        <f t="shared" si="1"/>
        <v>78.114660000000001</v>
      </c>
      <c r="G33" s="15" t="s">
        <v>76</v>
      </c>
      <c r="H33" s="184">
        <f>'CUSTO UNITÁRIO'!G90</f>
        <v>60.554000000000002</v>
      </c>
      <c r="I33" s="12">
        <v>1.29</v>
      </c>
      <c r="J33" s="130">
        <f>F33/F51%</f>
        <v>0.112558457809622</v>
      </c>
    </row>
    <row r="34" spans="1:12" ht="65.25" customHeight="1">
      <c r="A34" s="268" t="s">
        <v>44</v>
      </c>
      <c r="B34" s="45" t="s">
        <v>365</v>
      </c>
      <c r="C34" s="46" t="s">
        <v>18</v>
      </c>
      <c r="D34" s="46">
        <v>2</v>
      </c>
      <c r="E34" s="41">
        <f t="shared" si="0"/>
        <v>38.478236100000004</v>
      </c>
      <c r="F34" s="41">
        <f>E34*D34</f>
        <v>76.956472200000007</v>
      </c>
      <c r="G34" s="46" t="s">
        <v>77</v>
      </c>
      <c r="H34" s="178">
        <f>'CUSTO UNITÁRIO'!G98</f>
        <v>29.82809</v>
      </c>
      <c r="I34" s="42">
        <v>1.29</v>
      </c>
      <c r="J34" s="43">
        <f>F34/F51%</f>
        <v>0.11088957987272874</v>
      </c>
    </row>
    <row r="35" spans="1:12" ht="39" customHeight="1">
      <c r="A35" s="268" t="s">
        <v>45</v>
      </c>
      <c r="B35" s="45" t="s">
        <v>78</v>
      </c>
      <c r="C35" s="46" t="s">
        <v>18</v>
      </c>
      <c r="D35" s="46">
        <v>1</v>
      </c>
      <c r="E35" s="41">
        <f t="shared" si="0"/>
        <v>161.91409200000001</v>
      </c>
      <c r="F35" s="41">
        <f t="shared" si="1"/>
        <v>161.91409200000001</v>
      </c>
      <c r="G35" s="46" t="s">
        <v>354</v>
      </c>
      <c r="H35" s="178">
        <f>'CUSTO UNITÁRIO'!G105</f>
        <v>125.51480000000001</v>
      </c>
      <c r="I35" s="42">
        <v>1.29</v>
      </c>
      <c r="J35" s="43">
        <f>F35/F51%</f>
        <v>0.23330832513596364</v>
      </c>
    </row>
    <row r="36" spans="1:12" ht="81" customHeight="1">
      <c r="A36" s="268" t="s">
        <v>46</v>
      </c>
      <c r="B36" s="39" t="s">
        <v>79</v>
      </c>
      <c r="C36" s="40" t="s">
        <v>18</v>
      </c>
      <c r="D36" s="40">
        <v>1</v>
      </c>
      <c r="E36" s="41">
        <f t="shared" si="0"/>
        <v>109.63039200000001</v>
      </c>
      <c r="F36" s="41">
        <f t="shared" si="1"/>
        <v>109.63039200000001</v>
      </c>
      <c r="G36" s="40" t="s">
        <v>80</v>
      </c>
      <c r="H36" s="182">
        <f>'CUSTO UNITÁRIO'!G112</f>
        <v>84.984800000000007</v>
      </c>
      <c r="I36" s="42">
        <v>1.29</v>
      </c>
      <c r="J36" s="43">
        <f>F36/F51%</f>
        <v>0.15797070425172843</v>
      </c>
    </row>
    <row r="37" spans="1:12" ht="51">
      <c r="A37" s="268" t="s">
        <v>47</v>
      </c>
      <c r="B37" s="63" t="s">
        <v>114</v>
      </c>
      <c r="C37" s="128" t="s">
        <v>18</v>
      </c>
      <c r="D37" s="128">
        <v>1</v>
      </c>
      <c r="E37" s="41">
        <f t="shared" si="0"/>
        <v>94.711800000000011</v>
      </c>
      <c r="F37" s="41">
        <f t="shared" si="1"/>
        <v>94.711800000000011</v>
      </c>
      <c r="G37" s="40" t="s">
        <v>115</v>
      </c>
      <c r="H37" s="179">
        <f>'CUSTO UNITÁRIO'!G119</f>
        <v>73.42</v>
      </c>
      <c r="I37" s="42">
        <v>1.29</v>
      </c>
      <c r="J37" s="43">
        <f>F37/F51%</f>
        <v>0.13647392364472119</v>
      </c>
    </row>
    <row r="38" spans="1:12" ht="24" customHeight="1">
      <c r="A38" s="28" t="s">
        <v>48</v>
      </c>
      <c r="B38" s="270" t="s">
        <v>110</v>
      </c>
      <c r="C38" s="463"/>
      <c r="D38" s="463"/>
      <c r="E38" s="463"/>
      <c r="F38" s="29">
        <f>SUM(F39:F40)</f>
        <v>3559.1633200000006</v>
      </c>
      <c r="G38" s="464"/>
      <c r="H38" s="463"/>
      <c r="I38" s="463"/>
      <c r="J38" s="48">
        <f>F38/F51%</f>
        <v>5.1285371323612514</v>
      </c>
    </row>
    <row r="39" spans="1:12" ht="24.95" customHeight="1">
      <c r="A39" s="38" t="s">
        <v>49</v>
      </c>
      <c r="B39" s="39" t="s">
        <v>134</v>
      </c>
      <c r="C39" s="40" t="s">
        <v>18</v>
      </c>
      <c r="D39" s="40">
        <v>4</v>
      </c>
      <c r="E39" s="41">
        <f>H39*I39</f>
        <v>780.88000000000011</v>
      </c>
      <c r="F39" s="41">
        <f>E39*D39</f>
        <v>3123.5200000000004</v>
      </c>
      <c r="G39" s="185" t="s">
        <v>94</v>
      </c>
      <c r="H39" s="182">
        <f>'COTAÇÃO DE CUSTO DAS LOJAS'!J22</f>
        <v>605.33333333333337</v>
      </c>
      <c r="I39" s="42">
        <v>1.29</v>
      </c>
      <c r="J39" s="43">
        <f>F39/F51%</f>
        <v>4.5008016950660803</v>
      </c>
    </row>
    <row r="40" spans="1:12" ht="24.95" customHeight="1">
      <c r="A40" s="143" t="s">
        <v>50</v>
      </c>
      <c r="B40" s="154" t="s">
        <v>135</v>
      </c>
      <c r="C40" s="128" t="s">
        <v>51</v>
      </c>
      <c r="D40" s="128">
        <v>4</v>
      </c>
      <c r="E40" s="144">
        <f>H40*I40</f>
        <v>108.91083000000002</v>
      </c>
      <c r="F40" s="144">
        <f>E40*D40</f>
        <v>435.64332000000007</v>
      </c>
      <c r="G40" s="128" t="s">
        <v>86</v>
      </c>
      <c r="H40" s="181">
        <f>'CUSTO UNITÁRIO'!G124</f>
        <v>84.427000000000007</v>
      </c>
      <c r="I40" s="145">
        <v>1.29</v>
      </c>
      <c r="J40" s="146">
        <f>F40/F51%</f>
        <v>0.62773543729517167</v>
      </c>
    </row>
    <row r="41" spans="1:12" ht="30.75" customHeight="1">
      <c r="A41" s="28" t="s">
        <v>52</v>
      </c>
      <c r="B41" s="270" t="s">
        <v>109</v>
      </c>
      <c r="C41" s="465"/>
      <c r="D41" s="466"/>
      <c r="E41" s="466"/>
      <c r="F41" s="29">
        <f>SUM(F42:F47)</f>
        <v>2841.2800081800001</v>
      </c>
      <c r="G41" s="464"/>
      <c r="H41" s="463"/>
      <c r="I41" s="463"/>
      <c r="J41" s="48">
        <f>F41/F51%</f>
        <v>4.0941110916446535</v>
      </c>
      <c r="K41" s="2"/>
    </row>
    <row r="42" spans="1:12" ht="52.5" customHeight="1">
      <c r="A42" s="31" t="s">
        <v>53</v>
      </c>
      <c r="B42" s="50" t="s">
        <v>65</v>
      </c>
      <c r="C42" s="33" t="s">
        <v>54</v>
      </c>
      <c r="D42" s="51">
        <v>1</v>
      </c>
      <c r="E42" s="41">
        <f t="shared" ref="E42:E47" si="2">H42*I42</f>
        <v>1498.9671000000001</v>
      </c>
      <c r="F42" s="41">
        <f t="shared" ref="F42:F47" si="3">E42*D42</f>
        <v>1498.9671000000001</v>
      </c>
      <c r="G42" s="185" t="s">
        <v>93</v>
      </c>
      <c r="H42" s="183">
        <f>'CUSTO UNITÁRIO'!G129</f>
        <v>1161.99</v>
      </c>
      <c r="I42" s="49">
        <v>1.29</v>
      </c>
      <c r="J42" s="43">
        <f>F42/F51%</f>
        <v>2.1599201108135326</v>
      </c>
    </row>
    <row r="43" spans="1:12" ht="24.95" customHeight="1">
      <c r="A43" s="38" t="s">
        <v>55</v>
      </c>
      <c r="B43" s="52" t="s">
        <v>66</v>
      </c>
      <c r="C43" s="40" t="s">
        <v>27</v>
      </c>
      <c r="D43" s="53">
        <v>90</v>
      </c>
      <c r="E43" s="41">
        <f t="shared" si="2"/>
        <v>10.971192</v>
      </c>
      <c r="F43" s="41">
        <f t="shared" si="3"/>
        <v>987.40728000000001</v>
      </c>
      <c r="G43" s="40" t="s">
        <v>68</v>
      </c>
      <c r="H43" s="183">
        <f>'CUSTO UNITÁRIO'!G136</f>
        <v>8.5047999999999995</v>
      </c>
      <c r="I43" s="49">
        <v>1.29</v>
      </c>
      <c r="J43" s="43">
        <f>F43/F51%</f>
        <v>1.4227936301174915</v>
      </c>
    </row>
    <row r="44" spans="1:12" ht="51">
      <c r="A44" s="38" t="s">
        <v>56</v>
      </c>
      <c r="B44" s="45" t="s">
        <v>81</v>
      </c>
      <c r="C44" s="46" t="s">
        <v>27</v>
      </c>
      <c r="D44" s="46">
        <v>2</v>
      </c>
      <c r="E44" s="41">
        <f t="shared" si="2"/>
        <v>52.740785699999996</v>
      </c>
      <c r="F44" s="41">
        <f t="shared" si="3"/>
        <v>105.48157139999999</v>
      </c>
      <c r="G44" s="46" t="s">
        <v>82</v>
      </c>
      <c r="H44" s="183">
        <f>'CUSTO UNITÁRIO'!G143</f>
        <v>40.884329999999999</v>
      </c>
      <c r="I44" s="42">
        <v>1.29</v>
      </c>
      <c r="J44" s="43">
        <f>F44/F51%</f>
        <v>0.15199250696501179</v>
      </c>
    </row>
    <row r="45" spans="1:12" ht="30.75" customHeight="1" thickBot="1">
      <c r="A45" s="54" t="s">
        <v>57</v>
      </c>
      <c r="B45" s="186" t="s">
        <v>83</v>
      </c>
      <c r="C45" s="131" t="s">
        <v>18</v>
      </c>
      <c r="D45" s="131">
        <v>1</v>
      </c>
      <c r="E45" s="189">
        <f t="shared" si="2"/>
        <v>69.853499999999997</v>
      </c>
      <c r="F45" s="189">
        <f t="shared" si="3"/>
        <v>69.853499999999997</v>
      </c>
      <c r="G45" s="190" t="s">
        <v>84</v>
      </c>
      <c r="H45" s="191">
        <f>'CUSTO UNITÁRIO'!G150</f>
        <v>54.15</v>
      </c>
      <c r="I45" s="55">
        <v>1.29</v>
      </c>
      <c r="J45" s="132">
        <f>F45/F51%</f>
        <v>0.1006546304189819</v>
      </c>
    </row>
    <row r="46" spans="1:12" ht="39" thickTop="1">
      <c r="A46" s="140" t="s">
        <v>58</v>
      </c>
      <c r="B46" s="147" t="s">
        <v>63</v>
      </c>
      <c r="C46" s="142" t="s">
        <v>27</v>
      </c>
      <c r="D46" s="148">
        <v>6</v>
      </c>
      <c r="E46" s="129">
        <f t="shared" si="2"/>
        <v>12.1571148</v>
      </c>
      <c r="F46" s="129">
        <f t="shared" si="3"/>
        <v>72.942688799999999</v>
      </c>
      <c r="G46" s="15" t="s">
        <v>64</v>
      </c>
      <c r="H46" s="184">
        <f>'CUSTO UNITÁRIO'!G156</f>
        <v>9.4241200000000003</v>
      </c>
      <c r="I46" s="149">
        <v>1.29</v>
      </c>
      <c r="J46" s="130">
        <f>F46/F51%</f>
        <v>0.10510596295004275</v>
      </c>
    </row>
    <row r="47" spans="1:12" ht="33" customHeight="1">
      <c r="A47" s="44" t="s">
        <v>59</v>
      </c>
      <c r="B47" s="252" t="s">
        <v>139</v>
      </c>
      <c r="C47" s="253" t="s">
        <v>54</v>
      </c>
      <c r="D47" s="254">
        <v>2</v>
      </c>
      <c r="E47" s="255">
        <f t="shared" si="2"/>
        <v>53.313933990000002</v>
      </c>
      <c r="F47" s="255">
        <f t="shared" si="3"/>
        <v>106.62786798</v>
      </c>
      <c r="G47" s="256" t="s">
        <v>140</v>
      </c>
      <c r="H47" s="183">
        <f>'CUSTO UNITÁRIO'!G162</f>
        <v>41.328631000000001</v>
      </c>
      <c r="I47" s="257">
        <v>1.29</v>
      </c>
      <c r="J47" s="258">
        <f>F47/F51%</f>
        <v>0.15364425037959295</v>
      </c>
      <c r="L47" s="2"/>
    </row>
    <row r="48" spans="1:12" ht="20.100000000000001" customHeight="1">
      <c r="A48" s="259" t="s">
        <v>306</v>
      </c>
      <c r="B48" s="260" t="s">
        <v>60</v>
      </c>
      <c r="C48" s="473"/>
      <c r="D48" s="474"/>
      <c r="E48" s="475"/>
      <c r="F48" s="261">
        <f>SUM(F49:F49)</f>
        <v>554.6174400000001</v>
      </c>
      <c r="G48" s="473"/>
      <c r="H48" s="474"/>
      <c r="I48" s="475"/>
      <c r="J48" s="262">
        <f>F48/F51%</f>
        <v>0.7991698833576254</v>
      </c>
      <c r="K48" s="2"/>
      <c r="L48" s="2"/>
    </row>
    <row r="49" spans="1:13" ht="24.95" customHeight="1" thickBot="1">
      <c r="A49" s="54" t="s">
        <v>305</v>
      </c>
      <c r="B49" s="186" t="s">
        <v>141</v>
      </c>
      <c r="C49" s="187" t="s">
        <v>20</v>
      </c>
      <c r="D49" s="188">
        <v>78</v>
      </c>
      <c r="E49" s="191">
        <f>H49*I49</f>
        <v>7.1104800000000008</v>
      </c>
      <c r="F49" s="189">
        <f>E49*D49</f>
        <v>554.6174400000001</v>
      </c>
      <c r="G49" s="190" t="s">
        <v>142</v>
      </c>
      <c r="H49" s="191">
        <f>'CUSTO UNITÁRIO'!G167</f>
        <v>5.5120000000000005</v>
      </c>
      <c r="I49" s="55">
        <v>1.29</v>
      </c>
      <c r="J49" s="56">
        <f>F49/F51%</f>
        <v>0.7991698833576254</v>
      </c>
    </row>
    <row r="50" spans="1:13" ht="16.5" thickTop="1" thickBot="1">
      <c r="A50" s="467"/>
      <c r="B50" s="467"/>
      <c r="C50" s="467"/>
      <c r="D50" s="467"/>
      <c r="E50" s="467"/>
      <c r="F50" s="467"/>
      <c r="G50" s="467"/>
      <c r="H50" s="467"/>
      <c r="I50" s="467"/>
      <c r="J50" s="467"/>
      <c r="K50" s="2"/>
    </row>
    <row r="51" spans="1:13" ht="24.95" customHeight="1" thickTop="1" thickBot="1">
      <c r="A51" s="468" t="s">
        <v>61</v>
      </c>
      <c r="B51" s="469"/>
      <c r="C51" s="57" t="s">
        <v>62</v>
      </c>
      <c r="D51" s="139">
        <v>78</v>
      </c>
      <c r="E51" s="58">
        <f>F51/D51</f>
        <v>889.73322794974354</v>
      </c>
      <c r="F51" s="58">
        <f>SUM(F13,F18,F20,F22,F24,F38,F41,F48)</f>
        <v>69399.19178008</v>
      </c>
      <c r="G51" s="470"/>
      <c r="H51" s="471"/>
      <c r="I51" s="472"/>
      <c r="J51" s="59">
        <f>F51/F51%</f>
        <v>100</v>
      </c>
      <c r="K51" s="248"/>
      <c r="L51" s="2"/>
      <c r="M51" s="2"/>
    </row>
    <row r="52" spans="1:13" ht="13.5" customHeight="1" thickTop="1">
      <c r="A52" s="375"/>
      <c r="B52" s="375"/>
      <c r="C52" s="375"/>
      <c r="D52" s="375"/>
      <c r="E52" s="375"/>
      <c r="F52" s="375"/>
      <c r="G52" s="375"/>
      <c r="H52" s="375"/>
      <c r="I52" s="375"/>
      <c r="J52" s="375"/>
    </row>
    <row r="53" spans="1:13">
      <c r="A53" s="375"/>
      <c r="B53" s="375"/>
      <c r="C53" s="375"/>
      <c r="D53" s="375"/>
      <c r="E53" s="375"/>
      <c r="F53" s="375"/>
      <c r="G53" s="375"/>
      <c r="H53" s="375"/>
      <c r="I53" s="375"/>
      <c r="J53" s="375"/>
    </row>
    <row r="54" spans="1:13">
      <c r="A54" s="375"/>
      <c r="B54" s="375"/>
      <c r="C54" s="375"/>
      <c r="D54" s="375"/>
      <c r="E54" s="375"/>
      <c r="F54" s="375"/>
      <c r="G54" s="375"/>
      <c r="H54" s="375"/>
      <c r="I54" s="375"/>
      <c r="J54" s="375"/>
    </row>
    <row r="55" spans="1:13">
      <c r="A55" s="375"/>
      <c r="B55" s="375"/>
      <c r="C55" s="375"/>
      <c r="D55" s="375"/>
      <c r="E55" s="375"/>
      <c r="F55" s="375"/>
      <c r="G55" s="375"/>
      <c r="H55" s="375"/>
      <c r="I55" s="375"/>
      <c r="J55" s="375"/>
    </row>
    <row r="56" spans="1:13">
      <c r="A56" s="375"/>
      <c r="B56" s="375"/>
      <c r="C56" s="375"/>
      <c r="D56" s="375"/>
      <c r="E56" s="375"/>
      <c r="F56" s="375"/>
      <c r="G56" s="375"/>
      <c r="H56" s="375"/>
      <c r="I56" s="375"/>
      <c r="J56" s="375"/>
      <c r="L56" s="2"/>
    </row>
    <row r="57" spans="1:13">
      <c r="A57" s="375"/>
      <c r="B57" s="375"/>
      <c r="C57" s="375"/>
      <c r="D57" s="375"/>
      <c r="E57" s="375"/>
      <c r="F57" s="375"/>
      <c r="G57" s="375"/>
      <c r="H57" s="375"/>
      <c r="I57" s="375"/>
      <c r="J57" s="375"/>
    </row>
    <row r="58" spans="1:13">
      <c r="A58" s="375"/>
      <c r="B58" s="375"/>
      <c r="C58" s="375"/>
      <c r="D58" s="375"/>
      <c r="E58" s="375"/>
      <c r="F58" s="375"/>
      <c r="G58" s="375"/>
      <c r="H58" s="375"/>
      <c r="I58" s="375"/>
      <c r="J58" s="375"/>
    </row>
    <row r="59" spans="1:13">
      <c r="A59" s="375"/>
      <c r="B59" s="375"/>
      <c r="C59" s="375"/>
      <c r="D59" s="375"/>
      <c r="E59" s="375"/>
      <c r="F59" s="375"/>
      <c r="G59" s="375"/>
      <c r="H59" s="375"/>
      <c r="I59" s="375"/>
      <c r="J59" s="375"/>
    </row>
    <row r="60" spans="1:13">
      <c r="A60" s="375"/>
      <c r="B60" s="375"/>
      <c r="C60" s="375"/>
      <c r="D60" s="375"/>
      <c r="E60" s="375"/>
      <c r="F60" s="375"/>
      <c r="G60" s="375"/>
      <c r="H60" s="375"/>
      <c r="I60" s="375"/>
      <c r="J60" s="375"/>
    </row>
    <row r="61" spans="1:13">
      <c r="A61" s="375"/>
      <c r="B61" s="375"/>
      <c r="C61" s="375"/>
      <c r="D61" s="375"/>
      <c r="E61" s="375"/>
      <c r="F61" s="375"/>
      <c r="G61" s="375"/>
      <c r="H61" s="375"/>
      <c r="I61" s="375"/>
      <c r="J61" s="375"/>
    </row>
    <row r="62" spans="1:13">
      <c r="A62" s="375"/>
      <c r="B62" s="375"/>
      <c r="C62" s="375"/>
      <c r="D62" s="375"/>
      <c r="E62" s="375"/>
      <c r="F62" s="375"/>
      <c r="G62" s="375"/>
      <c r="H62" s="375"/>
      <c r="I62" s="375"/>
      <c r="J62" s="375"/>
    </row>
    <row r="65" spans="7:7">
      <c r="G65" s="60"/>
    </row>
    <row r="66" spans="7:7">
      <c r="G66" s="61"/>
    </row>
    <row r="67" spans="7:7">
      <c r="G67" s="2"/>
    </row>
    <row r="68" spans="7:7">
      <c r="G68" s="2"/>
    </row>
    <row r="69" spans="7:7">
      <c r="G69" s="2"/>
    </row>
  </sheetData>
  <mergeCells count="38">
    <mergeCell ref="A51:B51"/>
    <mergeCell ref="G51:I51"/>
    <mergeCell ref="A52:J62"/>
    <mergeCell ref="C48:E48"/>
    <mergeCell ref="G48:I48"/>
    <mergeCell ref="C38:E38"/>
    <mergeCell ref="G38:I38"/>
    <mergeCell ref="C41:E41"/>
    <mergeCell ref="G41:I41"/>
    <mergeCell ref="A50:J50"/>
    <mergeCell ref="C20:E20"/>
    <mergeCell ref="G20:I20"/>
    <mergeCell ref="C22:E22"/>
    <mergeCell ref="G22:I22"/>
    <mergeCell ref="C24:E24"/>
    <mergeCell ref="G24:I24"/>
    <mergeCell ref="C12:E12"/>
    <mergeCell ref="G12:I12"/>
    <mergeCell ref="C13:E13"/>
    <mergeCell ref="G13:I13"/>
    <mergeCell ref="C18:E18"/>
    <mergeCell ref="G18:I18"/>
    <mergeCell ref="A9:G9"/>
    <mergeCell ref="H9:J9"/>
    <mergeCell ref="A10:A11"/>
    <mergeCell ref="B10:B11"/>
    <mergeCell ref="C10:C11"/>
    <mergeCell ref="D10:D11"/>
    <mergeCell ref="E10:F10"/>
    <mergeCell ref="G10:H10"/>
    <mergeCell ref="J10:J11"/>
    <mergeCell ref="A6:J6"/>
    <mergeCell ref="A7:D7"/>
    <mergeCell ref="E7:G7"/>
    <mergeCell ref="H7:J7"/>
    <mergeCell ref="A8:C8"/>
    <mergeCell ref="D8:G8"/>
    <mergeCell ref="H8:J8"/>
  </mergeCells>
  <conditionalFormatting sqref="D22:D23 D25:D28 D48:D49 D39:D40 D30:D37">
    <cfRule type="cellIs" dxfId="7" priority="30" stopIfTrue="1" operator="equal">
      <formula>0</formula>
    </cfRule>
  </conditionalFormatting>
  <conditionalFormatting sqref="D24">
    <cfRule type="cellIs" dxfId="6" priority="28" stopIfTrue="1" operator="equal">
      <formula>0</formula>
    </cfRule>
  </conditionalFormatting>
  <conditionalFormatting sqref="D38">
    <cfRule type="cellIs" dxfId="5" priority="27" stopIfTrue="1" operator="equal">
      <formula>0</formula>
    </cfRule>
  </conditionalFormatting>
  <conditionalFormatting sqref="D41">
    <cfRule type="cellIs" dxfId="4" priority="26" stopIfTrue="1" operator="equal">
      <formula>0</formula>
    </cfRule>
  </conditionalFormatting>
  <conditionalFormatting sqref="D42:D43 D46:D47">
    <cfRule type="cellIs" dxfId="3" priority="24" stopIfTrue="1" operator="equal">
      <formula>0</formula>
    </cfRule>
  </conditionalFormatting>
  <conditionalFormatting sqref="D29">
    <cfRule type="cellIs" dxfId="2" priority="4" stopIfTrue="1" operator="equal">
      <formula>0</formula>
    </cfRule>
  </conditionalFormatting>
  <conditionalFormatting sqref="D44">
    <cfRule type="cellIs" dxfId="1" priority="3" stopIfTrue="1" operator="equal">
      <formula>0</formula>
    </cfRule>
  </conditionalFormatting>
  <conditionalFormatting sqref="D45">
    <cfRule type="cellIs" dxfId="0" priority="2" stopIfTrue="1" operator="equal">
      <formula>0</formula>
    </cfRule>
  </conditionalFormatting>
  <pageMargins left="0.51181102362204722" right="0.11811023622047245" top="0.19685039370078741" bottom="0.19685039370078741" header="0.31496062992125984" footer="0.11811023622047245"/>
  <pageSetup paperSize="9" scale="90" orientation="portrait" r:id="rId1"/>
  <rowBreaks count="2" manualBreakCount="2">
    <brk id="31" max="9" man="1"/>
    <brk id="45" max="9" man="1"/>
  </rowBreaks>
  <ignoredErrors>
    <ignoredError sqref="F18:F21 F22 F38 F41 F4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view="pageBreakPreview" zoomScale="90" zoomScaleNormal="80" zoomScaleSheetLayoutView="90" workbookViewId="0">
      <selection activeCell="I12" sqref="I12"/>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 min="9" max="9" width="12.140625" customWidth="1"/>
    <col min="10" max="10" width="10.7109375" customWidth="1"/>
  </cols>
  <sheetData>
    <row r="1" spans="1:7">
      <c r="A1" s="375"/>
      <c r="B1" s="375"/>
      <c r="C1" s="375"/>
      <c r="D1" s="375"/>
      <c r="E1" s="375"/>
      <c r="F1" s="375"/>
      <c r="G1" s="375"/>
    </row>
    <row r="2" spans="1:7">
      <c r="A2" s="375"/>
      <c r="B2" s="375"/>
      <c r="C2" s="375"/>
      <c r="D2" s="375"/>
      <c r="E2" s="375"/>
      <c r="F2" s="375"/>
      <c r="G2" s="375"/>
    </row>
    <row r="3" spans="1:7">
      <c r="A3" s="375"/>
      <c r="B3" s="375"/>
      <c r="C3" s="375"/>
      <c r="D3" s="375"/>
      <c r="E3" s="375"/>
      <c r="F3" s="375"/>
      <c r="G3" s="375"/>
    </row>
    <row r="4" spans="1:7">
      <c r="A4" s="375"/>
      <c r="B4" s="375"/>
      <c r="C4" s="375"/>
      <c r="D4" s="375"/>
      <c r="E4" s="375"/>
      <c r="F4" s="375"/>
      <c r="G4" s="375"/>
    </row>
    <row r="5" spans="1:7">
      <c r="A5" s="375"/>
      <c r="B5" s="375"/>
      <c r="C5" s="375"/>
      <c r="D5" s="375"/>
      <c r="E5" s="375"/>
      <c r="F5" s="375"/>
      <c r="G5" s="375"/>
    </row>
    <row r="6" spans="1:7" ht="20.25" customHeight="1" thickBot="1">
      <c r="A6" s="503"/>
      <c r="B6" s="503"/>
      <c r="C6" s="503"/>
      <c r="D6" s="503"/>
      <c r="E6" s="503"/>
      <c r="F6" s="503"/>
      <c r="G6" s="503"/>
    </row>
    <row r="7" spans="1:7" ht="63" customHeight="1" thickTop="1" thickBot="1">
      <c r="A7" s="480" t="s">
        <v>348</v>
      </c>
      <c r="B7" s="481"/>
      <c r="C7" s="482"/>
      <c r="D7" s="500" t="s">
        <v>379</v>
      </c>
      <c r="E7" s="501"/>
      <c r="F7" s="502"/>
      <c r="G7" s="244" t="s">
        <v>381</v>
      </c>
    </row>
    <row r="8" spans="1:7" ht="89.25" customHeight="1" thickTop="1" thickBot="1">
      <c r="A8" s="196" t="s">
        <v>143</v>
      </c>
      <c r="B8" s="480" t="s">
        <v>385</v>
      </c>
      <c r="C8" s="481"/>
      <c r="D8" s="481"/>
      <c r="E8" s="481"/>
      <c r="F8" s="481"/>
      <c r="G8" s="482"/>
    </row>
    <row r="9" spans="1:7" ht="22.5" customHeight="1" thickTop="1" thickBot="1">
      <c r="A9" s="485" t="s">
        <v>380</v>
      </c>
      <c r="B9" s="486"/>
      <c r="C9" s="486"/>
      <c r="D9" s="486"/>
      <c r="E9" s="486"/>
      <c r="F9" s="486"/>
      <c r="G9" s="487"/>
    </row>
    <row r="10" spans="1:7" ht="30" customHeight="1" thickTop="1">
      <c r="A10" s="497" t="s">
        <v>144</v>
      </c>
      <c r="B10" s="498"/>
      <c r="C10" s="498"/>
      <c r="D10" s="498"/>
      <c r="E10" s="498"/>
      <c r="F10" s="498"/>
      <c r="G10" s="499"/>
    </row>
    <row r="11" spans="1:7" ht="18" customHeight="1">
      <c r="A11" s="495" t="s">
        <v>145</v>
      </c>
      <c r="B11" s="496"/>
      <c r="C11" s="197" t="s">
        <v>146</v>
      </c>
      <c r="D11" s="197" t="s">
        <v>5</v>
      </c>
      <c r="E11" s="197" t="s">
        <v>147</v>
      </c>
      <c r="F11" s="197" t="s">
        <v>148</v>
      </c>
      <c r="G11" s="251" t="s">
        <v>10</v>
      </c>
    </row>
    <row r="12" spans="1:7" ht="120">
      <c r="A12" s="301">
        <v>5824</v>
      </c>
      <c r="B12" s="193" t="s">
        <v>149</v>
      </c>
      <c r="C12" s="271" t="s">
        <v>150</v>
      </c>
      <c r="D12" s="272" t="s">
        <v>151</v>
      </c>
      <c r="E12" s="273" t="s">
        <v>152</v>
      </c>
      <c r="F12" s="273">
        <v>137.46</v>
      </c>
      <c r="G12" s="302">
        <f>F12*E12</f>
        <v>274.92</v>
      </c>
    </row>
    <row r="13" spans="1:7" ht="30">
      <c r="A13" s="301">
        <v>88316</v>
      </c>
      <c r="B13" s="193" t="s">
        <v>154</v>
      </c>
      <c r="C13" s="271" t="s">
        <v>150</v>
      </c>
      <c r="D13" s="272" t="s">
        <v>155</v>
      </c>
      <c r="E13" s="273" t="s">
        <v>156</v>
      </c>
      <c r="F13" s="273">
        <v>13.58</v>
      </c>
      <c r="G13" s="302">
        <f t="shared" ref="G13:G14" si="0">F13*E13</f>
        <v>108.64</v>
      </c>
    </row>
    <row r="14" spans="1:7" ht="30">
      <c r="A14" s="301">
        <v>88322</v>
      </c>
      <c r="B14" s="193" t="s">
        <v>157</v>
      </c>
      <c r="C14" s="271" t="s">
        <v>150</v>
      </c>
      <c r="D14" s="272" t="s">
        <v>155</v>
      </c>
      <c r="E14" s="273" t="s">
        <v>158</v>
      </c>
      <c r="F14" s="273">
        <v>18.03</v>
      </c>
      <c r="G14" s="302">
        <f t="shared" si="0"/>
        <v>72.12</v>
      </c>
    </row>
    <row r="15" spans="1:7" ht="45">
      <c r="A15" s="488"/>
      <c r="B15" s="489"/>
      <c r="C15" s="489"/>
      <c r="D15" s="489"/>
      <c r="E15" s="489"/>
      <c r="F15" s="319" t="s">
        <v>159</v>
      </c>
      <c r="G15" s="305">
        <f>SUM(G12:G14)</f>
        <v>455.68</v>
      </c>
    </row>
    <row r="16" spans="1:7" ht="30" customHeight="1">
      <c r="A16" s="492" t="s">
        <v>160</v>
      </c>
      <c r="B16" s="493"/>
      <c r="C16" s="493"/>
      <c r="D16" s="493"/>
      <c r="E16" s="493"/>
      <c r="F16" s="493"/>
      <c r="G16" s="494"/>
    </row>
    <row r="17" spans="1:10" ht="18" customHeight="1">
      <c r="A17" s="490" t="s">
        <v>145</v>
      </c>
      <c r="B17" s="491"/>
      <c r="C17" s="274" t="s">
        <v>146</v>
      </c>
      <c r="D17" s="274" t="s">
        <v>5</v>
      </c>
      <c r="E17" s="274" t="s">
        <v>147</v>
      </c>
      <c r="F17" s="274" t="s">
        <v>148</v>
      </c>
      <c r="G17" s="296" t="s">
        <v>10</v>
      </c>
    </row>
    <row r="18" spans="1:10" ht="60">
      <c r="A18" s="303">
        <v>4417</v>
      </c>
      <c r="B18" s="195" t="s">
        <v>161</v>
      </c>
      <c r="C18" s="271" t="s">
        <v>150</v>
      </c>
      <c r="D18" s="272" t="s">
        <v>162</v>
      </c>
      <c r="E18" s="273" t="s">
        <v>163</v>
      </c>
      <c r="F18" s="273">
        <v>4.74</v>
      </c>
      <c r="G18" s="304">
        <f>F18*E18</f>
        <v>3.5289300000000003</v>
      </c>
    </row>
    <row r="19" spans="1:10" ht="60">
      <c r="A19" s="303" t="s">
        <v>164</v>
      </c>
      <c r="B19" s="194" t="s">
        <v>165</v>
      </c>
      <c r="C19" s="271" t="s">
        <v>150</v>
      </c>
      <c r="D19" s="272" t="s">
        <v>162</v>
      </c>
      <c r="E19" s="273" t="s">
        <v>166</v>
      </c>
      <c r="F19" s="275">
        <v>10.9</v>
      </c>
      <c r="G19" s="304">
        <f t="shared" ref="G19:G28" si="1">F19*E19</f>
        <v>4.4962499999999999</v>
      </c>
      <c r="J19" s="205"/>
    </row>
    <row r="20" spans="1:10" ht="30">
      <c r="A20" s="303" t="s">
        <v>167</v>
      </c>
      <c r="B20" s="195" t="s">
        <v>168</v>
      </c>
      <c r="C20" s="271" t="s">
        <v>150</v>
      </c>
      <c r="D20" s="272" t="s">
        <v>169</v>
      </c>
      <c r="E20" s="273" t="s">
        <v>170</v>
      </c>
      <c r="F20" s="273">
        <v>10.68</v>
      </c>
      <c r="G20" s="304">
        <f t="shared" si="1"/>
        <v>1.1854800000000001</v>
      </c>
      <c r="J20" s="205"/>
    </row>
    <row r="21" spans="1:10" ht="30">
      <c r="A21" s="303" t="s">
        <v>171</v>
      </c>
      <c r="B21" s="195" t="s">
        <v>172</v>
      </c>
      <c r="C21" s="271" t="s">
        <v>150</v>
      </c>
      <c r="D21" s="272" t="s">
        <v>173</v>
      </c>
      <c r="E21" s="273" t="s">
        <v>174</v>
      </c>
      <c r="F21" s="275">
        <v>21</v>
      </c>
      <c r="G21" s="304">
        <f t="shared" si="1"/>
        <v>0.53760000000000008</v>
      </c>
      <c r="J21" s="205"/>
    </row>
    <row r="22" spans="1:10" ht="60">
      <c r="A22" s="338" t="s">
        <v>175</v>
      </c>
      <c r="B22" s="339" t="s">
        <v>176</v>
      </c>
      <c r="C22" s="278" t="s">
        <v>150</v>
      </c>
      <c r="D22" s="340" t="s">
        <v>162</v>
      </c>
      <c r="E22" s="341" t="s">
        <v>177</v>
      </c>
      <c r="F22" s="341" t="s">
        <v>178</v>
      </c>
      <c r="G22" s="342">
        <f t="shared" si="1"/>
        <v>3.2835000000000001</v>
      </c>
      <c r="J22" s="205"/>
    </row>
    <row r="23" spans="1:10" ht="30">
      <c r="A23" s="338" t="s">
        <v>179</v>
      </c>
      <c r="B23" s="344" t="s">
        <v>180</v>
      </c>
      <c r="C23" s="278" t="s">
        <v>150</v>
      </c>
      <c r="D23" s="340" t="s">
        <v>155</v>
      </c>
      <c r="E23" s="341" t="s">
        <v>181</v>
      </c>
      <c r="F23" s="341">
        <v>14.39</v>
      </c>
      <c r="G23" s="342">
        <f t="shared" si="1"/>
        <v>5.1271570000000004</v>
      </c>
      <c r="J23" s="205"/>
    </row>
    <row r="24" spans="1:10" ht="30.75" thickBot="1">
      <c r="A24" s="327" t="s">
        <v>182</v>
      </c>
      <c r="B24" s="328" t="s">
        <v>183</v>
      </c>
      <c r="C24" s="329" t="s">
        <v>150</v>
      </c>
      <c r="D24" s="330" t="s">
        <v>155</v>
      </c>
      <c r="E24" s="331" t="s">
        <v>184</v>
      </c>
      <c r="F24" s="345">
        <v>17.100000000000001</v>
      </c>
      <c r="G24" s="332">
        <f t="shared" si="1"/>
        <v>12.183750000000002</v>
      </c>
      <c r="J24" s="205"/>
    </row>
    <row r="25" spans="1:10" ht="60.75" thickTop="1">
      <c r="A25" s="322" t="s">
        <v>185</v>
      </c>
      <c r="B25" s="343" t="s">
        <v>186</v>
      </c>
      <c r="C25" s="323" t="s">
        <v>150</v>
      </c>
      <c r="D25" s="324" t="s">
        <v>151</v>
      </c>
      <c r="E25" s="325" t="s">
        <v>187</v>
      </c>
      <c r="F25" s="325">
        <v>20.239999999999998</v>
      </c>
      <c r="G25" s="326">
        <f t="shared" si="1"/>
        <v>7.8935999999999992E-2</v>
      </c>
    </row>
    <row r="26" spans="1:10" ht="60">
      <c r="A26" s="303" t="s">
        <v>188</v>
      </c>
      <c r="B26" s="195" t="s">
        <v>189</v>
      </c>
      <c r="C26" s="271" t="s">
        <v>150</v>
      </c>
      <c r="D26" s="272" t="s">
        <v>190</v>
      </c>
      <c r="E26" s="273" t="s">
        <v>191</v>
      </c>
      <c r="F26" s="273">
        <v>17.09</v>
      </c>
      <c r="G26" s="304">
        <f t="shared" si="1"/>
        <v>0.28711199999999998</v>
      </c>
    </row>
    <row r="27" spans="1:10" ht="60">
      <c r="A27" s="303" t="s">
        <v>192</v>
      </c>
      <c r="B27" s="194" t="s">
        <v>193</v>
      </c>
      <c r="C27" s="271" t="s">
        <v>150</v>
      </c>
      <c r="D27" s="272" t="s">
        <v>194</v>
      </c>
      <c r="E27" s="273" t="s">
        <v>195</v>
      </c>
      <c r="F27" s="273">
        <v>376.38</v>
      </c>
      <c r="G27" s="304">
        <f t="shared" si="1"/>
        <v>1.7313479999999999</v>
      </c>
    </row>
    <row r="28" spans="1:10" ht="45">
      <c r="A28" s="303" t="s">
        <v>196</v>
      </c>
      <c r="B28" s="195" t="s">
        <v>197</v>
      </c>
      <c r="C28" s="271" t="s">
        <v>150</v>
      </c>
      <c r="D28" s="272" t="s">
        <v>198</v>
      </c>
      <c r="E28" s="273" t="s">
        <v>199</v>
      </c>
      <c r="F28" s="273">
        <v>1.59</v>
      </c>
      <c r="G28" s="304">
        <f t="shared" si="1"/>
        <v>2.3850000000000002</v>
      </c>
    </row>
    <row r="29" spans="1:10" ht="45">
      <c r="A29" s="488"/>
      <c r="B29" s="489"/>
      <c r="C29" s="489"/>
      <c r="D29" s="489"/>
      <c r="E29" s="489"/>
      <c r="F29" s="319" t="s">
        <v>159</v>
      </c>
      <c r="G29" s="305">
        <f>SUM(G18:G28)</f>
        <v>34.825063</v>
      </c>
    </row>
    <row r="30" spans="1:10" ht="19.5" customHeight="1">
      <c r="A30" s="492" t="s">
        <v>200</v>
      </c>
      <c r="B30" s="493"/>
      <c r="C30" s="493"/>
      <c r="D30" s="493"/>
      <c r="E30" s="493"/>
      <c r="F30" s="493"/>
      <c r="G30" s="494"/>
    </row>
    <row r="31" spans="1:10" ht="30">
      <c r="A31" s="490" t="s">
        <v>145</v>
      </c>
      <c r="B31" s="491"/>
      <c r="C31" s="274" t="s">
        <v>146</v>
      </c>
      <c r="D31" s="274" t="s">
        <v>5</v>
      </c>
      <c r="E31" s="274" t="s">
        <v>147</v>
      </c>
      <c r="F31" s="274" t="s">
        <v>148</v>
      </c>
      <c r="G31" s="296" t="s">
        <v>10</v>
      </c>
    </row>
    <row r="32" spans="1:10" s="205" customFormat="1" ht="30" customHeight="1">
      <c r="A32" s="297" t="s">
        <v>359</v>
      </c>
      <c r="B32" s="199" t="s">
        <v>360</v>
      </c>
      <c r="C32" s="271" t="s">
        <v>202</v>
      </c>
      <c r="D32" s="271" t="s">
        <v>155</v>
      </c>
      <c r="E32" s="276">
        <v>3</v>
      </c>
      <c r="F32" s="277">
        <v>17.25</v>
      </c>
      <c r="G32" s="299">
        <f>F32*E32</f>
        <v>51.75</v>
      </c>
    </row>
    <row r="33" spans="1:9" ht="27" customHeight="1">
      <c r="A33" s="297" t="s">
        <v>203</v>
      </c>
      <c r="B33" s="199" t="s">
        <v>356</v>
      </c>
      <c r="C33" s="271" t="s">
        <v>202</v>
      </c>
      <c r="D33" s="271" t="s">
        <v>155</v>
      </c>
      <c r="E33" s="276">
        <v>8.9580000000000002</v>
      </c>
      <c r="F33" s="277">
        <v>17.29</v>
      </c>
      <c r="G33" s="299">
        <f>F33*E33</f>
        <v>154.88381999999999</v>
      </c>
    </row>
    <row r="34" spans="1:9" ht="27" customHeight="1">
      <c r="A34" s="297" t="s">
        <v>201</v>
      </c>
      <c r="B34" s="199" t="s">
        <v>154</v>
      </c>
      <c r="C34" s="271" t="s">
        <v>202</v>
      </c>
      <c r="D34" s="271" t="s">
        <v>155</v>
      </c>
      <c r="E34" s="276">
        <v>6</v>
      </c>
      <c r="F34" s="277">
        <v>13.78</v>
      </c>
      <c r="G34" s="299">
        <f t="shared" ref="G34:G40" si="2">F34*E34</f>
        <v>82.679999999999993</v>
      </c>
    </row>
    <row r="35" spans="1:9" ht="18" customHeight="1">
      <c r="A35" s="297" t="s">
        <v>215</v>
      </c>
      <c r="B35" s="199" t="s">
        <v>216</v>
      </c>
      <c r="C35" s="271" t="s">
        <v>202</v>
      </c>
      <c r="D35" s="271" t="s">
        <v>361</v>
      </c>
      <c r="E35" s="276">
        <v>0.5</v>
      </c>
      <c r="F35" s="277">
        <v>55.14</v>
      </c>
      <c r="G35" s="299">
        <f t="shared" si="2"/>
        <v>27.57</v>
      </c>
    </row>
    <row r="36" spans="1:9" ht="18" customHeight="1">
      <c r="A36" s="297" t="s">
        <v>208</v>
      </c>
      <c r="B36" s="199" t="s">
        <v>209</v>
      </c>
      <c r="C36" s="271" t="s">
        <v>202</v>
      </c>
      <c r="D36" s="271" t="s">
        <v>210</v>
      </c>
      <c r="E36" s="276">
        <v>3.3000000000000002E-2</v>
      </c>
      <c r="F36" s="277">
        <v>93.12</v>
      </c>
      <c r="G36" s="299">
        <f t="shared" si="2"/>
        <v>3.0729600000000001</v>
      </c>
    </row>
    <row r="37" spans="1:9" ht="18" customHeight="1">
      <c r="A37" s="297" t="s">
        <v>357</v>
      </c>
      <c r="B37" s="199" t="s">
        <v>358</v>
      </c>
      <c r="C37" s="271" t="s">
        <v>202</v>
      </c>
      <c r="D37" s="271" t="s">
        <v>210</v>
      </c>
      <c r="E37" s="276">
        <v>6.6000000000000003E-2</v>
      </c>
      <c r="F37" s="277">
        <v>95.21</v>
      </c>
      <c r="G37" s="299">
        <f t="shared" si="2"/>
        <v>6.2838599999999998</v>
      </c>
    </row>
    <row r="38" spans="1:9" ht="18" customHeight="1">
      <c r="A38" s="297" t="s">
        <v>205</v>
      </c>
      <c r="B38" s="199" t="s">
        <v>206</v>
      </c>
      <c r="C38" s="271" t="s">
        <v>202</v>
      </c>
      <c r="D38" s="271" t="s">
        <v>207</v>
      </c>
      <c r="E38" s="276">
        <v>0.17</v>
      </c>
      <c r="F38" s="277">
        <v>183.5</v>
      </c>
      <c r="G38" s="299">
        <f t="shared" si="2"/>
        <v>31.195000000000004</v>
      </c>
    </row>
    <row r="39" spans="1:9" ht="30">
      <c r="A39" s="333" t="s">
        <v>213</v>
      </c>
      <c r="B39" s="334" t="s">
        <v>214</v>
      </c>
      <c r="C39" s="323" t="s">
        <v>202</v>
      </c>
      <c r="D39" s="323" t="s">
        <v>207</v>
      </c>
      <c r="E39" s="335">
        <v>0.16</v>
      </c>
      <c r="F39" s="336">
        <v>135.27000000000001</v>
      </c>
      <c r="G39" s="337">
        <f t="shared" si="2"/>
        <v>21.643200000000004</v>
      </c>
    </row>
    <row r="40" spans="1:9" ht="18" customHeight="1">
      <c r="A40" s="297" t="s">
        <v>211</v>
      </c>
      <c r="B40" s="199" t="s">
        <v>212</v>
      </c>
      <c r="C40" s="271" t="s">
        <v>202</v>
      </c>
      <c r="D40" s="271" t="s">
        <v>169</v>
      </c>
      <c r="E40" s="276">
        <v>0.1</v>
      </c>
      <c r="F40" s="277">
        <v>10.78</v>
      </c>
      <c r="G40" s="299">
        <f t="shared" si="2"/>
        <v>1.0780000000000001</v>
      </c>
    </row>
    <row r="41" spans="1:9" ht="57.75" customHeight="1">
      <c r="A41" s="476"/>
      <c r="B41" s="477"/>
      <c r="C41" s="477"/>
      <c r="D41" s="477"/>
      <c r="E41" s="477"/>
      <c r="F41" s="199" t="s">
        <v>355</v>
      </c>
      <c r="G41" s="299">
        <f>SUM(G32:G40)</f>
        <v>380.15683999999993</v>
      </c>
      <c r="I41" s="204"/>
    </row>
    <row r="42" spans="1:9" ht="45" customHeight="1" thickBot="1">
      <c r="A42" s="478"/>
      <c r="B42" s="479"/>
      <c r="C42" s="479"/>
      <c r="D42" s="479"/>
      <c r="E42" s="479"/>
      <c r="F42" s="321" t="s">
        <v>159</v>
      </c>
      <c r="G42" s="318">
        <f>SUM(G41)</f>
        <v>380.15683999999993</v>
      </c>
      <c r="I42" s="204"/>
    </row>
    <row r="43" spans="1:9" ht="18" customHeight="1" thickTop="1">
      <c r="A43" s="510" t="s">
        <v>349</v>
      </c>
      <c r="B43" s="511"/>
      <c r="C43" s="511"/>
      <c r="D43" s="511"/>
      <c r="E43" s="511"/>
      <c r="F43" s="511"/>
      <c r="G43" s="512"/>
      <c r="I43" s="250"/>
    </row>
    <row r="44" spans="1:9" ht="18" customHeight="1">
      <c r="A44" s="490" t="s">
        <v>145</v>
      </c>
      <c r="B44" s="491"/>
      <c r="C44" s="274" t="s">
        <v>146</v>
      </c>
      <c r="D44" s="274" t="s">
        <v>5</v>
      </c>
      <c r="E44" s="274" t="s">
        <v>147</v>
      </c>
      <c r="F44" s="274" t="s">
        <v>148</v>
      </c>
      <c r="G44" s="296" t="s">
        <v>10</v>
      </c>
    </row>
    <row r="45" spans="1:9" ht="29.25" customHeight="1">
      <c r="A45" s="306">
        <v>88316</v>
      </c>
      <c r="B45" s="198" t="s">
        <v>154</v>
      </c>
      <c r="C45" s="271" t="s">
        <v>150</v>
      </c>
      <c r="D45" s="271" t="s">
        <v>155</v>
      </c>
      <c r="E45" s="280">
        <v>0.08</v>
      </c>
      <c r="F45" s="281">
        <v>13.58</v>
      </c>
      <c r="G45" s="307">
        <f>F45*E45</f>
        <v>1.0864</v>
      </c>
    </row>
    <row r="46" spans="1:9" ht="47.25" customHeight="1">
      <c r="A46" s="488"/>
      <c r="B46" s="489"/>
      <c r="C46" s="489"/>
      <c r="D46" s="489"/>
      <c r="E46" s="489"/>
      <c r="F46" s="319" t="s">
        <v>159</v>
      </c>
      <c r="G46" s="305">
        <f>SUM(G45)</f>
        <v>1.0864</v>
      </c>
    </row>
    <row r="47" spans="1:9" ht="18" customHeight="1">
      <c r="A47" s="492" t="s">
        <v>352</v>
      </c>
      <c r="B47" s="493"/>
      <c r="C47" s="493"/>
      <c r="D47" s="493"/>
      <c r="E47" s="493"/>
      <c r="F47" s="493"/>
      <c r="G47" s="494"/>
    </row>
    <row r="48" spans="1:9" ht="18" customHeight="1">
      <c r="A48" s="490" t="s">
        <v>145</v>
      </c>
      <c r="B48" s="491"/>
      <c r="C48" s="274" t="s">
        <v>146</v>
      </c>
      <c r="D48" s="274" t="s">
        <v>5</v>
      </c>
      <c r="E48" s="274" t="s">
        <v>147</v>
      </c>
      <c r="F48" s="274" t="s">
        <v>148</v>
      </c>
      <c r="G48" s="296" t="s">
        <v>10</v>
      </c>
    </row>
    <row r="49" spans="1:10" ht="45">
      <c r="A49" s="306">
        <v>4780</v>
      </c>
      <c r="B49" s="198" t="s">
        <v>218</v>
      </c>
      <c r="C49" s="271" t="s">
        <v>150</v>
      </c>
      <c r="D49" s="279" t="s">
        <v>155</v>
      </c>
      <c r="E49" s="281" t="s">
        <v>219</v>
      </c>
      <c r="F49" s="281" t="s">
        <v>220</v>
      </c>
      <c r="G49" s="307">
        <f>F49*E49</f>
        <v>1.0511999999999999</v>
      </c>
    </row>
    <row r="50" spans="1:10" ht="45">
      <c r="A50" s="306" t="s">
        <v>221</v>
      </c>
      <c r="B50" s="198" t="s">
        <v>222</v>
      </c>
      <c r="C50" s="271" t="s">
        <v>150</v>
      </c>
      <c r="D50" s="279" t="s">
        <v>155</v>
      </c>
      <c r="E50" s="281" t="s">
        <v>223</v>
      </c>
      <c r="F50" s="281">
        <v>13.56</v>
      </c>
      <c r="G50" s="307">
        <f t="shared" ref="G50:G53" si="3">F50*E50</f>
        <v>9.7631999999999994</v>
      </c>
      <c r="J50" s="205"/>
    </row>
    <row r="51" spans="1:10" ht="45">
      <c r="A51" s="306" t="s">
        <v>224</v>
      </c>
      <c r="B51" s="192" t="s">
        <v>225</v>
      </c>
      <c r="C51" s="271" t="s">
        <v>150</v>
      </c>
      <c r="D51" s="279" t="s">
        <v>155</v>
      </c>
      <c r="E51" s="281" t="s">
        <v>219</v>
      </c>
      <c r="F51" s="281">
        <v>15.79</v>
      </c>
      <c r="G51" s="307">
        <f t="shared" si="3"/>
        <v>5.6843999999999992</v>
      </c>
      <c r="J51" s="205"/>
    </row>
    <row r="52" spans="1:10" ht="45">
      <c r="A52" s="306" t="s">
        <v>226</v>
      </c>
      <c r="B52" s="198" t="s">
        <v>227</v>
      </c>
      <c r="C52" s="271" t="s">
        <v>150</v>
      </c>
      <c r="D52" s="279" t="s">
        <v>155</v>
      </c>
      <c r="E52" s="281" t="s">
        <v>219</v>
      </c>
      <c r="F52" s="282">
        <v>17</v>
      </c>
      <c r="G52" s="307">
        <f t="shared" si="3"/>
        <v>6.12</v>
      </c>
      <c r="J52" s="205"/>
    </row>
    <row r="53" spans="1:10" ht="75">
      <c r="A53" s="306" t="s">
        <v>228</v>
      </c>
      <c r="B53" s="192" t="s">
        <v>229</v>
      </c>
      <c r="C53" s="271" t="s">
        <v>150</v>
      </c>
      <c r="D53" s="279" t="s">
        <v>151</v>
      </c>
      <c r="E53" s="281" t="s">
        <v>219</v>
      </c>
      <c r="F53" s="282">
        <v>49.58</v>
      </c>
      <c r="G53" s="307">
        <f t="shared" si="3"/>
        <v>17.848799999999997</v>
      </c>
      <c r="J53" s="205"/>
    </row>
    <row r="54" spans="1:10" ht="44.25" customHeight="1">
      <c r="A54" s="488"/>
      <c r="B54" s="489"/>
      <c r="C54" s="489"/>
      <c r="D54" s="489"/>
      <c r="E54" s="489"/>
      <c r="F54" s="319" t="s">
        <v>159</v>
      </c>
      <c r="G54" s="305">
        <f>SUM(G49:G53)</f>
        <v>40.467599999999997</v>
      </c>
      <c r="H54" s="62"/>
      <c r="J54" s="204"/>
    </row>
    <row r="55" spans="1:10" ht="18" customHeight="1">
      <c r="A55" s="504" t="s">
        <v>230</v>
      </c>
      <c r="B55" s="505"/>
      <c r="C55" s="505"/>
      <c r="D55" s="505"/>
      <c r="E55" s="505"/>
      <c r="F55" s="505"/>
      <c r="G55" s="506"/>
    </row>
    <row r="56" spans="1:10" ht="18" customHeight="1">
      <c r="A56" s="490" t="s">
        <v>145</v>
      </c>
      <c r="B56" s="491"/>
      <c r="C56" s="274" t="s">
        <v>146</v>
      </c>
      <c r="D56" s="274" t="s">
        <v>5</v>
      </c>
      <c r="E56" s="274" t="s">
        <v>147</v>
      </c>
      <c r="F56" s="274" t="s">
        <v>148</v>
      </c>
      <c r="G56" s="296" t="s">
        <v>10</v>
      </c>
    </row>
    <row r="57" spans="1:10" ht="45">
      <c r="A57" s="306" t="s">
        <v>231</v>
      </c>
      <c r="B57" s="198" t="s">
        <v>232</v>
      </c>
      <c r="C57" s="271" t="s">
        <v>150</v>
      </c>
      <c r="D57" s="279" t="s">
        <v>155</v>
      </c>
      <c r="E57" s="281" t="s">
        <v>233</v>
      </c>
      <c r="F57" s="281" t="s">
        <v>234</v>
      </c>
      <c r="G57" s="308">
        <f>F57*E57</f>
        <v>3.78</v>
      </c>
    </row>
    <row r="58" spans="1:10" ht="36" customHeight="1" thickBot="1">
      <c r="A58" s="352" t="s">
        <v>221</v>
      </c>
      <c r="B58" s="353" t="s">
        <v>222</v>
      </c>
      <c r="C58" s="329" t="s">
        <v>150</v>
      </c>
      <c r="D58" s="354" t="s">
        <v>155</v>
      </c>
      <c r="E58" s="355" t="s">
        <v>235</v>
      </c>
      <c r="F58" s="355">
        <v>13.56</v>
      </c>
      <c r="G58" s="356">
        <f t="shared" ref="G58:G59" si="4">F58*E58</f>
        <v>37.967999999999996</v>
      </c>
    </row>
    <row r="59" spans="1:10" ht="45.75" thickTop="1">
      <c r="A59" s="346" t="s">
        <v>226</v>
      </c>
      <c r="B59" s="347" t="s">
        <v>227</v>
      </c>
      <c r="C59" s="323" t="s">
        <v>150</v>
      </c>
      <c r="D59" s="348" t="s">
        <v>155</v>
      </c>
      <c r="E59" s="349" t="s">
        <v>233</v>
      </c>
      <c r="F59" s="350">
        <v>17</v>
      </c>
      <c r="G59" s="351">
        <f t="shared" si="4"/>
        <v>23.799999999999997</v>
      </c>
    </row>
    <row r="60" spans="1:10" ht="44.25" customHeight="1">
      <c r="A60" s="488"/>
      <c r="B60" s="489"/>
      <c r="C60" s="489"/>
      <c r="D60" s="489"/>
      <c r="E60" s="489"/>
      <c r="F60" s="319" t="s">
        <v>159</v>
      </c>
      <c r="G60" s="305">
        <f>SUM(G57:G59)</f>
        <v>65.548000000000002</v>
      </c>
    </row>
    <row r="61" spans="1:10" ht="18" customHeight="1">
      <c r="A61" s="492" t="s">
        <v>236</v>
      </c>
      <c r="B61" s="493"/>
      <c r="C61" s="493"/>
      <c r="D61" s="493"/>
      <c r="E61" s="493"/>
      <c r="F61" s="493"/>
      <c r="G61" s="494"/>
    </row>
    <row r="62" spans="1:10" ht="18" customHeight="1">
      <c r="A62" s="490" t="s">
        <v>145</v>
      </c>
      <c r="B62" s="491"/>
      <c r="C62" s="274" t="s">
        <v>146</v>
      </c>
      <c r="D62" s="274" t="s">
        <v>5</v>
      </c>
      <c r="E62" s="274" t="s">
        <v>147</v>
      </c>
      <c r="F62" s="274" t="s">
        <v>148</v>
      </c>
      <c r="G62" s="296" t="s">
        <v>10</v>
      </c>
    </row>
    <row r="63" spans="1:10" ht="45">
      <c r="A63" s="306" t="s">
        <v>217</v>
      </c>
      <c r="B63" s="198" t="s">
        <v>218</v>
      </c>
      <c r="C63" s="271" t="s">
        <v>150</v>
      </c>
      <c r="D63" s="279" t="s">
        <v>155</v>
      </c>
      <c r="E63" s="281" t="s">
        <v>219</v>
      </c>
      <c r="F63" s="281" t="s">
        <v>220</v>
      </c>
      <c r="G63" s="307">
        <f>F63*E63</f>
        <v>1.0511999999999999</v>
      </c>
    </row>
    <row r="64" spans="1:10" ht="34.5" customHeight="1">
      <c r="A64" s="306" t="s">
        <v>221</v>
      </c>
      <c r="B64" s="198" t="s">
        <v>222</v>
      </c>
      <c r="C64" s="271" t="s">
        <v>150</v>
      </c>
      <c r="D64" s="279" t="s">
        <v>155</v>
      </c>
      <c r="E64" s="281" t="s">
        <v>223</v>
      </c>
      <c r="F64" s="281">
        <v>13.56</v>
      </c>
      <c r="G64" s="307">
        <f t="shared" ref="G64:G67" si="5">F64*E64</f>
        <v>9.7631999999999994</v>
      </c>
    </row>
    <row r="65" spans="1:9" ht="45">
      <c r="A65" s="306" t="s">
        <v>224</v>
      </c>
      <c r="B65" s="198" t="s">
        <v>225</v>
      </c>
      <c r="C65" s="271" t="s">
        <v>150</v>
      </c>
      <c r="D65" s="279" t="s">
        <v>155</v>
      </c>
      <c r="E65" s="281" t="s">
        <v>219</v>
      </c>
      <c r="F65" s="281">
        <v>15.79</v>
      </c>
      <c r="G65" s="307">
        <f t="shared" si="5"/>
        <v>5.6843999999999992</v>
      </c>
    </row>
    <row r="66" spans="1:9" ht="45">
      <c r="A66" s="306" t="s">
        <v>226</v>
      </c>
      <c r="B66" s="198" t="s">
        <v>227</v>
      </c>
      <c r="C66" s="271" t="s">
        <v>150</v>
      </c>
      <c r="D66" s="279" t="s">
        <v>155</v>
      </c>
      <c r="E66" s="281" t="s">
        <v>219</v>
      </c>
      <c r="F66" s="282">
        <v>17</v>
      </c>
      <c r="G66" s="307">
        <f t="shared" si="5"/>
        <v>6.12</v>
      </c>
    </row>
    <row r="67" spans="1:9" ht="75">
      <c r="A67" s="306" t="s">
        <v>228</v>
      </c>
      <c r="B67" s="192" t="s">
        <v>229</v>
      </c>
      <c r="C67" s="271" t="s">
        <v>150</v>
      </c>
      <c r="D67" s="279" t="s">
        <v>151</v>
      </c>
      <c r="E67" s="281" t="s">
        <v>219</v>
      </c>
      <c r="F67" s="282">
        <v>49.58</v>
      </c>
      <c r="G67" s="307">
        <f t="shared" si="5"/>
        <v>17.848799999999997</v>
      </c>
    </row>
    <row r="68" spans="1:9" ht="44.25" customHeight="1">
      <c r="A68" s="488"/>
      <c r="B68" s="489"/>
      <c r="C68" s="489"/>
      <c r="D68" s="489"/>
      <c r="E68" s="489"/>
      <c r="F68" s="319" t="s">
        <v>159</v>
      </c>
      <c r="G68" s="305">
        <f>SUM(G63:G67)</f>
        <v>40.467599999999997</v>
      </c>
      <c r="I68" s="62"/>
    </row>
    <row r="69" spans="1:9" ht="18" customHeight="1">
      <c r="A69" s="492" t="s">
        <v>237</v>
      </c>
      <c r="B69" s="493"/>
      <c r="C69" s="493"/>
      <c r="D69" s="493"/>
      <c r="E69" s="493"/>
      <c r="F69" s="493"/>
      <c r="G69" s="494"/>
    </row>
    <row r="70" spans="1:9" ht="18" customHeight="1">
      <c r="A70" s="490" t="s">
        <v>145</v>
      </c>
      <c r="B70" s="491"/>
      <c r="C70" s="274" t="s">
        <v>146</v>
      </c>
      <c r="D70" s="274" t="s">
        <v>5</v>
      </c>
      <c r="E70" s="274" t="s">
        <v>147</v>
      </c>
      <c r="F70" s="274" t="s">
        <v>148</v>
      </c>
      <c r="G70" s="296" t="s">
        <v>10</v>
      </c>
    </row>
    <row r="71" spans="1:9" ht="30.75" customHeight="1">
      <c r="A71" s="297" t="s">
        <v>265</v>
      </c>
      <c r="B71" s="199" t="s">
        <v>154</v>
      </c>
      <c r="C71" s="271" t="s">
        <v>202</v>
      </c>
      <c r="D71" s="271" t="s">
        <v>155</v>
      </c>
      <c r="E71" s="276">
        <v>0.05</v>
      </c>
      <c r="F71" s="277">
        <v>13.78</v>
      </c>
      <c r="G71" s="299">
        <f>F71*E71</f>
        <v>0.68900000000000006</v>
      </c>
    </row>
    <row r="72" spans="1:9" ht="30" customHeight="1">
      <c r="A72" s="297" t="s">
        <v>254</v>
      </c>
      <c r="B72" s="199" t="s">
        <v>281</v>
      </c>
      <c r="C72" s="271" t="s">
        <v>202</v>
      </c>
      <c r="D72" s="271" t="s">
        <v>155</v>
      </c>
      <c r="E72" s="276">
        <v>0.1</v>
      </c>
      <c r="F72" s="277">
        <v>17.52</v>
      </c>
      <c r="G72" s="299">
        <f>F72*E72</f>
        <v>1.752</v>
      </c>
    </row>
    <row r="73" spans="1:9" ht="20.100000000000001" customHeight="1">
      <c r="A73" s="297" t="s">
        <v>362</v>
      </c>
      <c r="B73" s="199" t="s">
        <v>363</v>
      </c>
      <c r="C73" s="271" t="s">
        <v>202</v>
      </c>
      <c r="D73" s="271" t="s">
        <v>257</v>
      </c>
      <c r="E73" s="276">
        <v>1</v>
      </c>
      <c r="F73" s="277">
        <v>4.0599999999999996</v>
      </c>
      <c r="G73" s="299">
        <f>F73*E73</f>
        <v>4.0599999999999996</v>
      </c>
    </row>
    <row r="74" spans="1:9" ht="60">
      <c r="A74" s="476"/>
      <c r="B74" s="477"/>
      <c r="C74" s="477"/>
      <c r="D74" s="477"/>
      <c r="E74" s="477"/>
      <c r="F74" s="199" t="s">
        <v>355</v>
      </c>
      <c r="G74" s="299">
        <f>SUM(G71:G73)</f>
        <v>6.5009999999999994</v>
      </c>
      <c r="I74" s="245"/>
    </row>
    <row r="75" spans="1:9" ht="48" customHeight="1" thickBot="1">
      <c r="A75" s="478"/>
      <c r="B75" s="479"/>
      <c r="C75" s="479"/>
      <c r="D75" s="479"/>
      <c r="E75" s="479"/>
      <c r="F75" s="321" t="s">
        <v>159</v>
      </c>
      <c r="G75" s="318">
        <f>SUM(G74)</f>
        <v>6.5009999999999994</v>
      </c>
      <c r="H75" s="204"/>
      <c r="I75" s="204"/>
    </row>
    <row r="76" spans="1:9" ht="30" customHeight="1" thickTop="1">
      <c r="A76" s="504" t="s">
        <v>367</v>
      </c>
      <c r="B76" s="505"/>
      <c r="C76" s="505"/>
      <c r="D76" s="505"/>
      <c r="E76" s="505"/>
      <c r="F76" s="505"/>
      <c r="G76" s="506"/>
    </row>
    <row r="77" spans="1:9" ht="18" customHeight="1">
      <c r="A77" s="490" t="s">
        <v>145</v>
      </c>
      <c r="B77" s="491"/>
      <c r="C77" s="274" t="s">
        <v>146</v>
      </c>
      <c r="D77" s="274" t="s">
        <v>5</v>
      </c>
      <c r="E77" s="274" t="s">
        <v>147</v>
      </c>
      <c r="F77" s="274" t="s">
        <v>148</v>
      </c>
      <c r="G77" s="296" t="s">
        <v>10</v>
      </c>
    </row>
    <row r="78" spans="1:9" ht="30">
      <c r="A78" s="306" t="s">
        <v>238</v>
      </c>
      <c r="B78" s="198" t="s">
        <v>239</v>
      </c>
      <c r="C78" s="271" t="s">
        <v>150</v>
      </c>
      <c r="D78" s="279" t="s">
        <v>198</v>
      </c>
      <c r="E78" s="281" t="s">
        <v>240</v>
      </c>
      <c r="F78" s="281">
        <v>7.37</v>
      </c>
      <c r="G78" s="308">
        <f>F78*E78</f>
        <v>0.14002999999999999</v>
      </c>
    </row>
    <row r="79" spans="1:9" ht="30">
      <c r="A79" s="306" t="s">
        <v>241</v>
      </c>
      <c r="B79" s="198" t="s">
        <v>242</v>
      </c>
      <c r="C79" s="271" t="s">
        <v>150</v>
      </c>
      <c r="D79" s="279" t="s">
        <v>173</v>
      </c>
      <c r="E79" s="281" t="s">
        <v>243</v>
      </c>
      <c r="F79" s="281">
        <v>19.760000000000002</v>
      </c>
      <c r="G79" s="308">
        <f t="shared" ref="G79:G82" si="6">F79*E79</f>
        <v>9.8800000000000013E-2</v>
      </c>
    </row>
    <row r="80" spans="1:9" ht="45">
      <c r="A80" s="306" t="s">
        <v>244</v>
      </c>
      <c r="B80" s="198" t="s">
        <v>245</v>
      </c>
      <c r="C80" s="271" t="s">
        <v>150</v>
      </c>
      <c r="D80" s="279" t="s">
        <v>198</v>
      </c>
      <c r="E80" s="281" t="s">
        <v>246</v>
      </c>
      <c r="F80" s="281">
        <v>37.31</v>
      </c>
      <c r="G80" s="308">
        <f t="shared" si="6"/>
        <v>37.31</v>
      </c>
    </row>
    <row r="81" spans="1:10" ht="45">
      <c r="A81" s="306" t="s">
        <v>247</v>
      </c>
      <c r="B81" s="198" t="s">
        <v>248</v>
      </c>
      <c r="C81" s="271" t="s">
        <v>150</v>
      </c>
      <c r="D81" s="279" t="s">
        <v>155</v>
      </c>
      <c r="E81" s="281" t="s">
        <v>249</v>
      </c>
      <c r="F81" s="281">
        <v>13.09</v>
      </c>
      <c r="G81" s="308">
        <f t="shared" si="6"/>
        <v>7.6183799999999993</v>
      </c>
    </row>
    <row r="82" spans="1:10" ht="45">
      <c r="A82" s="306" t="s">
        <v>250</v>
      </c>
      <c r="B82" s="198" t="s">
        <v>251</v>
      </c>
      <c r="C82" s="271" t="s">
        <v>150</v>
      </c>
      <c r="D82" s="279" t="s">
        <v>155</v>
      </c>
      <c r="E82" s="281" t="s">
        <v>249</v>
      </c>
      <c r="F82" s="281">
        <v>16.84</v>
      </c>
      <c r="G82" s="308">
        <f t="shared" si="6"/>
        <v>9.8008799999999994</v>
      </c>
    </row>
    <row r="83" spans="1:10" ht="45.75" customHeight="1">
      <c r="A83" s="476"/>
      <c r="B83" s="477"/>
      <c r="C83" s="477"/>
      <c r="D83" s="477"/>
      <c r="E83" s="477"/>
      <c r="F83" s="319" t="s">
        <v>159</v>
      </c>
      <c r="G83" s="305">
        <f>SUM(G78:G82)</f>
        <v>54.968090000000004</v>
      </c>
    </row>
    <row r="84" spans="1:10" ht="18" customHeight="1">
      <c r="A84" s="492" t="s">
        <v>252</v>
      </c>
      <c r="B84" s="493"/>
      <c r="C84" s="493"/>
      <c r="D84" s="493"/>
      <c r="E84" s="493"/>
      <c r="F84" s="493"/>
      <c r="G84" s="494"/>
    </row>
    <row r="85" spans="1:10" ht="18" customHeight="1">
      <c r="A85" s="490" t="s">
        <v>145</v>
      </c>
      <c r="B85" s="491"/>
      <c r="C85" s="274" t="s">
        <v>146</v>
      </c>
      <c r="D85" s="274" t="s">
        <v>5</v>
      </c>
      <c r="E85" s="274" t="s">
        <v>147</v>
      </c>
      <c r="F85" s="274" t="s">
        <v>148</v>
      </c>
      <c r="G85" s="296" t="s">
        <v>10</v>
      </c>
    </row>
    <row r="86" spans="1:10" ht="30" customHeight="1">
      <c r="A86" s="297" t="s">
        <v>253</v>
      </c>
      <c r="B86" s="199" t="s">
        <v>154</v>
      </c>
      <c r="C86" s="271" t="s">
        <v>202</v>
      </c>
      <c r="D86" s="271" t="s">
        <v>155</v>
      </c>
      <c r="E86" s="283">
        <v>0.2</v>
      </c>
      <c r="F86" s="199">
        <v>13.78</v>
      </c>
      <c r="G86" s="299">
        <f>F86*E86</f>
        <v>2.7560000000000002</v>
      </c>
    </row>
    <row r="87" spans="1:10" ht="30" customHeight="1">
      <c r="A87" s="297" t="s">
        <v>254</v>
      </c>
      <c r="B87" s="200" t="s">
        <v>281</v>
      </c>
      <c r="C87" s="271" t="s">
        <v>202</v>
      </c>
      <c r="D87" s="271" t="s">
        <v>155</v>
      </c>
      <c r="E87" s="283">
        <v>0.4</v>
      </c>
      <c r="F87" s="277">
        <v>17.52</v>
      </c>
      <c r="G87" s="299">
        <f t="shared" ref="G87:G88" si="7">F87*E87</f>
        <v>7.008</v>
      </c>
    </row>
    <row r="88" spans="1:10" ht="18" customHeight="1">
      <c r="A88" s="297" t="s">
        <v>255</v>
      </c>
      <c r="B88" s="199" t="s">
        <v>256</v>
      </c>
      <c r="C88" s="271" t="s">
        <v>202</v>
      </c>
      <c r="D88" s="271" t="s">
        <v>257</v>
      </c>
      <c r="E88" s="284">
        <v>1</v>
      </c>
      <c r="F88" s="277">
        <v>50.79</v>
      </c>
      <c r="G88" s="309">
        <f t="shared" si="7"/>
        <v>50.79</v>
      </c>
    </row>
    <row r="89" spans="1:10" ht="60">
      <c r="A89" s="488"/>
      <c r="B89" s="489"/>
      <c r="C89" s="489"/>
      <c r="D89" s="489"/>
      <c r="E89" s="489"/>
      <c r="F89" s="199" t="s">
        <v>355</v>
      </c>
      <c r="G89" s="299">
        <f>SUM(G86:G88)</f>
        <v>60.554000000000002</v>
      </c>
      <c r="I89" s="204"/>
    </row>
    <row r="90" spans="1:10" ht="50.25" customHeight="1">
      <c r="A90" s="488"/>
      <c r="B90" s="489"/>
      <c r="C90" s="489"/>
      <c r="D90" s="489"/>
      <c r="E90" s="489"/>
      <c r="F90" s="319" t="s">
        <v>159</v>
      </c>
      <c r="G90" s="305">
        <f>SUM(G89)</f>
        <v>60.554000000000002</v>
      </c>
      <c r="H90" s="246"/>
      <c r="I90" s="204"/>
      <c r="J90" s="204"/>
    </row>
    <row r="91" spans="1:10" ht="30" customHeight="1">
      <c r="A91" s="492" t="s">
        <v>366</v>
      </c>
      <c r="B91" s="493"/>
      <c r="C91" s="493"/>
      <c r="D91" s="493"/>
      <c r="E91" s="493"/>
      <c r="F91" s="493"/>
      <c r="G91" s="494"/>
    </row>
    <row r="92" spans="1:10" ht="18" customHeight="1">
      <c r="A92" s="490" t="s">
        <v>145</v>
      </c>
      <c r="B92" s="491"/>
      <c r="C92" s="274" t="s">
        <v>146</v>
      </c>
      <c r="D92" s="274" t="s">
        <v>5</v>
      </c>
      <c r="E92" s="274" t="s">
        <v>147</v>
      </c>
      <c r="F92" s="274" t="s">
        <v>148</v>
      </c>
      <c r="G92" s="296" t="s">
        <v>10</v>
      </c>
    </row>
    <row r="93" spans="1:10" ht="30">
      <c r="A93" s="310" t="s">
        <v>238</v>
      </c>
      <c r="B93" s="201" t="s">
        <v>239</v>
      </c>
      <c r="C93" s="271" t="s">
        <v>150</v>
      </c>
      <c r="D93" s="285" t="s">
        <v>198</v>
      </c>
      <c r="E93" s="286" t="s">
        <v>240</v>
      </c>
      <c r="F93" s="281">
        <v>7.37</v>
      </c>
      <c r="G93" s="311">
        <f>F93*E93</f>
        <v>0.14002999999999999</v>
      </c>
    </row>
    <row r="94" spans="1:10" ht="30.75" thickBot="1">
      <c r="A94" s="362" t="s">
        <v>258</v>
      </c>
      <c r="B94" s="363" t="s">
        <v>259</v>
      </c>
      <c r="C94" s="329" t="s">
        <v>150</v>
      </c>
      <c r="D94" s="364" t="s">
        <v>198</v>
      </c>
      <c r="E94" s="365" t="s">
        <v>246</v>
      </c>
      <c r="F94" s="355">
        <v>12.17</v>
      </c>
      <c r="G94" s="366">
        <f t="shared" ref="G94:G97" si="8">F94*E94</f>
        <v>12.17</v>
      </c>
    </row>
    <row r="95" spans="1:10" ht="30.75" thickTop="1">
      <c r="A95" s="357" t="s">
        <v>241</v>
      </c>
      <c r="B95" s="358" t="s">
        <v>242</v>
      </c>
      <c r="C95" s="323" t="s">
        <v>150</v>
      </c>
      <c r="D95" s="359" t="s">
        <v>173</v>
      </c>
      <c r="E95" s="360" t="s">
        <v>243</v>
      </c>
      <c r="F95" s="349">
        <v>19.760000000000002</v>
      </c>
      <c r="G95" s="361">
        <f t="shared" si="8"/>
        <v>9.8800000000000013E-2</v>
      </c>
    </row>
    <row r="96" spans="1:10" ht="45">
      <c r="A96" s="310" t="s">
        <v>247</v>
      </c>
      <c r="B96" s="201" t="s">
        <v>248</v>
      </c>
      <c r="C96" s="271" t="s">
        <v>150</v>
      </c>
      <c r="D96" s="285" t="s">
        <v>155</v>
      </c>
      <c r="E96" s="286" t="s">
        <v>249</v>
      </c>
      <c r="F96" s="281">
        <v>13.09</v>
      </c>
      <c r="G96" s="311">
        <f t="shared" si="8"/>
        <v>7.6183799999999993</v>
      </c>
    </row>
    <row r="97" spans="1:7" ht="45">
      <c r="A97" s="310" t="s">
        <v>250</v>
      </c>
      <c r="B97" s="201" t="s">
        <v>251</v>
      </c>
      <c r="C97" s="271" t="s">
        <v>150</v>
      </c>
      <c r="D97" s="285" t="s">
        <v>155</v>
      </c>
      <c r="E97" s="286" t="s">
        <v>249</v>
      </c>
      <c r="F97" s="281">
        <v>16.84</v>
      </c>
      <c r="G97" s="311">
        <f t="shared" si="8"/>
        <v>9.8008799999999994</v>
      </c>
    </row>
    <row r="98" spans="1:7" ht="45" customHeight="1">
      <c r="A98" s="476"/>
      <c r="B98" s="477"/>
      <c r="C98" s="477"/>
      <c r="D98" s="477"/>
      <c r="E98" s="477"/>
      <c r="F98" s="319" t="s">
        <v>159</v>
      </c>
      <c r="G98" s="305">
        <f>SUM(G93:G97)</f>
        <v>29.82809</v>
      </c>
    </row>
    <row r="99" spans="1:7" ht="18" customHeight="1">
      <c r="A99" s="507" t="s">
        <v>368</v>
      </c>
      <c r="B99" s="508"/>
      <c r="C99" s="508"/>
      <c r="D99" s="508"/>
      <c r="E99" s="508"/>
      <c r="F99" s="508"/>
      <c r="G99" s="509"/>
    </row>
    <row r="100" spans="1:7" ht="18" customHeight="1">
      <c r="A100" s="490" t="s">
        <v>145</v>
      </c>
      <c r="B100" s="491"/>
      <c r="C100" s="274" t="s">
        <v>146</v>
      </c>
      <c r="D100" s="274" t="s">
        <v>5</v>
      </c>
      <c r="E100" s="274" t="s">
        <v>147</v>
      </c>
      <c r="F100" s="274" t="s">
        <v>148</v>
      </c>
      <c r="G100" s="296" t="s">
        <v>10</v>
      </c>
    </row>
    <row r="101" spans="1:7" ht="30" customHeight="1">
      <c r="A101" s="312">
        <v>3148</v>
      </c>
      <c r="B101" s="249" t="s">
        <v>239</v>
      </c>
      <c r="C101" s="289" t="s">
        <v>150</v>
      </c>
      <c r="D101" s="288" t="s">
        <v>257</v>
      </c>
      <c r="E101" s="290">
        <v>1.9E-2</v>
      </c>
      <c r="F101" s="291">
        <v>7.37</v>
      </c>
      <c r="G101" s="313">
        <f>F101*E101</f>
        <v>0.14002999999999999</v>
      </c>
    </row>
    <row r="102" spans="1:7" ht="30" customHeight="1">
      <c r="A102" s="312">
        <v>10409</v>
      </c>
      <c r="B102" s="249" t="s">
        <v>260</v>
      </c>
      <c r="C102" s="289" t="s">
        <v>150</v>
      </c>
      <c r="D102" s="288" t="s">
        <v>198</v>
      </c>
      <c r="E102" s="292" t="s">
        <v>246</v>
      </c>
      <c r="F102" s="292">
        <v>101.76</v>
      </c>
      <c r="G102" s="313">
        <f t="shared" ref="G102:G104" si="9">F102*E102</f>
        <v>101.76</v>
      </c>
    </row>
    <row r="103" spans="1:7" ht="30" customHeight="1">
      <c r="A103" s="312" t="s">
        <v>250</v>
      </c>
      <c r="B103" s="249" t="s">
        <v>251</v>
      </c>
      <c r="C103" s="289" t="s">
        <v>150</v>
      </c>
      <c r="D103" s="288" t="s">
        <v>155</v>
      </c>
      <c r="E103" s="290">
        <v>0.78900000000000003</v>
      </c>
      <c r="F103" s="292">
        <v>16.84</v>
      </c>
      <c r="G103" s="313">
        <f t="shared" si="9"/>
        <v>13.286760000000001</v>
      </c>
    </row>
    <row r="104" spans="1:7" ht="30" customHeight="1">
      <c r="A104" s="312" t="s">
        <v>153</v>
      </c>
      <c r="B104" s="249" t="s">
        <v>154</v>
      </c>
      <c r="C104" s="289" t="s">
        <v>150</v>
      </c>
      <c r="D104" s="288" t="s">
        <v>155</v>
      </c>
      <c r="E104" s="290">
        <v>0.78900000000000003</v>
      </c>
      <c r="F104" s="292">
        <v>13.09</v>
      </c>
      <c r="G104" s="313">
        <f t="shared" si="9"/>
        <v>10.328010000000001</v>
      </c>
    </row>
    <row r="105" spans="1:7" ht="46.5" customHeight="1">
      <c r="A105" s="476"/>
      <c r="B105" s="477"/>
      <c r="C105" s="477"/>
      <c r="D105" s="477"/>
      <c r="E105" s="477"/>
      <c r="F105" s="319" t="s">
        <v>159</v>
      </c>
      <c r="G105" s="305">
        <f>SUM(G101:G104)</f>
        <v>125.51480000000001</v>
      </c>
    </row>
    <row r="106" spans="1:7" ht="30" customHeight="1">
      <c r="A106" s="492" t="s">
        <v>261</v>
      </c>
      <c r="B106" s="493"/>
      <c r="C106" s="493"/>
      <c r="D106" s="493"/>
      <c r="E106" s="493"/>
      <c r="F106" s="493"/>
      <c r="G106" s="494"/>
    </row>
    <row r="107" spans="1:7" ht="18" customHeight="1">
      <c r="A107" s="490" t="s">
        <v>145</v>
      </c>
      <c r="B107" s="491"/>
      <c r="C107" s="274" t="s">
        <v>146</v>
      </c>
      <c r="D107" s="274" t="s">
        <v>5</v>
      </c>
      <c r="E107" s="274" t="s">
        <v>147</v>
      </c>
      <c r="F107" s="274" t="s">
        <v>148</v>
      </c>
      <c r="G107" s="296" t="s">
        <v>10</v>
      </c>
    </row>
    <row r="108" spans="1:7" ht="30">
      <c r="A108" s="310" t="s">
        <v>238</v>
      </c>
      <c r="B108" s="201" t="s">
        <v>239</v>
      </c>
      <c r="C108" s="271" t="s">
        <v>150</v>
      </c>
      <c r="D108" s="285" t="s">
        <v>198</v>
      </c>
      <c r="E108" s="292" t="s">
        <v>240</v>
      </c>
      <c r="F108" s="286">
        <v>7.37</v>
      </c>
      <c r="G108" s="311">
        <f>F108*E108</f>
        <v>0.14002999999999999</v>
      </c>
    </row>
    <row r="109" spans="1:7" ht="34.5" customHeight="1">
      <c r="A109" s="310" t="s">
        <v>262</v>
      </c>
      <c r="B109" s="201" t="s">
        <v>263</v>
      </c>
      <c r="C109" s="271" t="s">
        <v>150</v>
      </c>
      <c r="D109" s="285" t="s">
        <v>198</v>
      </c>
      <c r="E109" s="292" t="s">
        <v>246</v>
      </c>
      <c r="F109" s="286">
        <v>61.23</v>
      </c>
      <c r="G109" s="311">
        <f t="shared" ref="G109:G111" si="10">F109*E109</f>
        <v>61.23</v>
      </c>
    </row>
    <row r="110" spans="1:7" ht="45">
      <c r="A110" s="310" t="s">
        <v>247</v>
      </c>
      <c r="B110" s="201" t="s">
        <v>248</v>
      </c>
      <c r="C110" s="271" t="s">
        <v>150</v>
      </c>
      <c r="D110" s="285" t="s">
        <v>155</v>
      </c>
      <c r="E110" s="292" t="s">
        <v>264</v>
      </c>
      <c r="F110" s="286">
        <v>13.09</v>
      </c>
      <c r="G110" s="311">
        <f t="shared" si="10"/>
        <v>10.328010000000001</v>
      </c>
    </row>
    <row r="111" spans="1:7" ht="45">
      <c r="A111" s="310" t="s">
        <v>250</v>
      </c>
      <c r="B111" s="201" t="s">
        <v>251</v>
      </c>
      <c r="C111" s="271" t="s">
        <v>150</v>
      </c>
      <c r="D111" s="285" t="s">
        <v>155</v>
      </c>
      <c r="E111" s="292" t="s">
        <v>264</v>
      </c>
      <c r="F111" s="286">
        <v>16.84</v>
      </c>
      <c r="G111" s="311">
        <f t="shared" si="10"/>
        <v>13.286760000000001</v>
      </c>
    </row>
    <row r="112" spans="1:7" ht="44.25" customHeight="1" thickBot="1">
      <c r="A112" s="483"/>
      <c r="B112" s="484"/>
      <c r="C112" s="484"/>
      <c r="D112" s="484"/>
      <c r="E112" s="484"/>
      <c r="F112" s="321" t="s">
        <v>159</v>
      </c>
      <c r="G112" s="318">
        <f>SUM(G108:G111)</f>
        <v>84.984800000000007</v>
      </c>
    </row>
    <row r="113" spans="1:7" ht="30" customHeight="1" thickTop="1">
      <c r="A113" s="504" t="s">
        <v>369</v>
      </c>
      <c r="B113" s="505"/>
      <c r="C113" s="505"/>
      <c r="D113" s="505"/>
      <c r="E113" s="505"/>
      <c r="F113" s="505"/>
      <c r="G113" s="506"/>
    </row>
    <row r="114" spans="1:7" ht="18" customHeight="1">
      <c r="A114" s="490" t="s">
        <v>145</v>
      </c>
      <c r="B114" s="491"/>
      <c r="C114" s="274" t="s">
        <v>146</v>
      </c>
      <c r="D114" s="274" t="s">
        <v>5</v>
      </c>
      <c r="E114" s="274" t="s">
        <v>147</v>
      </c>
      <c r="F114" s="274" t="s">
        <v>148</v>
      </c>
      <c r="G114" s="296" t="s">
        <v>10</v>
      </c>
    </row>
    <row r="115" spans="1:7" ht="45">
      <c r="A115" s="310" t="s">
        <v>266</v>
      </c>
      <c r="B115" s="201" t="s">
        <v>267</v>
      </c>
      <c r="C115" s="271" t="s">
        <v>150</v>
      </c>
      <c r="D115" s="285" t="s">
        <v>194</v>
      </c>
      <c r="E115" s="293">
        <v>0.04</v>
      </c>
      <c r="F115" s="287">
        <v>60</v>
      </c>
      <c r="G115" s="311">
        <f>F115*E115</f>
        <v>2.4</v>
      </c>
    </row>
    <row r="116" spans="1:7" ht="18" customHeight="1">
      <c r="A116" s="310" t="s">
        <v>268</v>
      </c>
      <c r="B116" s="201" t="s">
        <v>269</v>
      </c>
      <c r="C116" s="271" t="s">
        <v>150</v>
      </c>
      <c r="D116" s="285" t="s">
        <v>169</v>
      </c>
      <c r="E116" s="293">
        <v>14</v>
      </c>
      <c r="F116" s="287" t="s">
        <v>270</v>
      </c>
      <c r="G116" s="311">
        <f t="shared" ref="G116:G118" si="11">F116*E116</f>
        <v>9.3800000000000008</v>
      </c>
    </row>
    <row r="117" spans="1:7" ht="30">
      <c r="A117" s="310" t="s">
        <v>271</v>
      </c>
      <c r="B117" s="201" t="s">
        <v>272</v>
      </c>
      <c r="C117" s="271" t="s">
        <v>150</v>
      </c>
      <c r="D117" s="285" t="s">
        <v>155</v>
      </c>
      <c r="E117" s="293">
        <v>2</v>
      </c>
      <c r="F117" s="287">
        <v>17.239999999999998</v>
      </c>
      <c r="G117" s="311">
        <f t="shared" si="11"/>
        <v>34.479999999999997</v>
      </c>
    </row>
    <row r="118" spans="1:7" ht="30">
      <c r="A118" s="310" t="s">
        <v>153</v>
      </c>
      <c r="B118" s="201" t="s">
        <v>154</v>
      </c>
      <c r="C118" s="271" t="s">
        <v>150</v>
      </c>
      <c r="D118" s="285" t="s">
        <v>155</v>
      </c>
      <c r="E118" s="293">
        <v>2</v>
      </c>
      <c r="F118" s="287">
        <v>13.58</v>
      </c>
      <c r="G118" s="311">
        <f t="shared" si="11"/>
        <v>27.16</v>
      </c>
    </row>
    <row r="119" spans="1:7" ht="45" customHeight="1">
      <c r="A119" s="488"/>
      <c r="B119" s="489"/>
      <c r="C119" s="489"/>
      <c r="D119" s="489"/>
      <c r="E119" s="489"/>
      <c r="F119" s="319" t="s">
        <v>159</v>
      </c>
      <c r="G119" s="305">
        <f>SUM(G115:G118)</f>
        <v>73.42</v>
      </c>
    </row>
    <row r="120" spans="1:7" ht="18" customHeight="1">
      <c r="A120" s="507" t="s">
        <v>353</v>
      </c>
      <c r="B120" s="508"/>
      <c r="C120" s="508"/>
      <c r="D120" s="508"/>
      <c r="E120" s="508"/>
      <c r="F120" s="508"/>
      <c r="G120" s="509"/>
    </row>
    <row r="121" spans="1:7" ht="18" customHeight="1">
      <c r="A121" s="490" t="s">
        <v>145</v>
      </c>
      <c r="B121" s="491"/>
      <c r="C121" s="274" t="s">
        <v>146</v>
      </c>
      <c r="D121" s="274" t="s">
        <v>5</v>
      </c>
      <c r="E121" s="274" t="s">
        <v>147</v>
      </c>
      <c r="F121" s="274" t="s">
        <v>148</v>
      </c>
      <c r="G121" s="296" t="s">
        <v>10</v>
      </c>
    </row>
    <row r="122" spans="1:7" ht="45">
      <c r="A122" s="310" t="s">
        <v>273</v>
      </c>
      <c r="B122" s="201" t="s">
        <v>274</v>
      </c>
      <c r="C122" s="271" t="s">
        <v>150</v>
      </c>
      <c r="D122" s="271" t="s">
        <v>275</v>
      </c>
      <c r="E122" s="286" t="s">
        <v>276</v>
      </c>
      <c r="F122" s="286">
        <v>54.54</v>
      </c>
      <c r="G122" s="315">
        <f>F122*E122</f>
        <v>57.267000000000003</v>
      </c>
    </row>
    <row r="123" spans="1:7" ht="30">
      <c r="A123" s="310" t="s">
        <v>153</v>
      </c>
      <c r="B123" s="201" t="s">
        <v>154</v>
      </c>
      <c r="C123" s="289" t="s">
        <v>150</v>
      </c>
      <c r="D123" s="294" t="s">
        <v>155</v>
      </c>
      <c r="E123" s="286" t="s">
        <v>152</v>
      </c>
      <c r="F123" s="286">
        <v>13.58</v>
      </c>
      <c r="G123" s="315">
        <f>F123*E123</f>
        <v>27.16</v>
      </c>
    </row>
    <row r="124" spans="1:7" ht="45" customHeight="1">
      <c r="A124" s="488"/>
      <c r="B124" s="489"/>
      <c r="C124" s="489"/>
      <c r="D124" s="489"/>
      <c r="E124" s="489"/>
      <c r="F124" s="320" t="s">
        <v>159</v>
      </c>
      <c r="G124" s="305">
        <f>SUM(G122:G123)</f>
        <v>84.427000000000007</v>
      </c>
    </row>
    <row r="125" spans="1:7" ht="32.25" customHeight="1">
      <c r="A125" s="492" t="s">
        <v>277</v>
      </c>
      <c r="B125" s="493"/>
      <c r="C125" s="493"/>
      <c r="D125" s="493"/>
      <c r="E125" s="493"/>
      <c r="F125" s="493"/>
      <c r="G125" s="494"/>
    </row>
    <row r="126" spans="1:7" ht="18" customHeight="1">
      <c r="A126" s="490" t="s">
        <v>145</v>
      </c>
      <c r="B126" s="491"/>
      <c r="C126" s="274" t="s">
        <v>146</v>
      </c>
      <c r="D126" s="274" t="s">
        <v>5</v>
      </c>
      <c r="E126" s="274" t="s">
        <v>147</v>
      </c>
      <c r="F126" s="274" t="s">
        <v>148</v>
      </c>
      <c r="G126" s="296" t="s">
        <v>10</v>
      </c>
    </row>
    <row r="127" spans="1:7" ht="75">
      <c r="A127" s="310" t="s">
        <v>278</v>
      </c>
      <c r="B127" s="202" t="s">
        <v>279</v>
      </c>
      <c r="C127" s="271" t="s">
        <v>150</v>
      </c>
      <c r="D127" s="271" t="s">
        <v>257</v>
      </c>
      <c r="E127" s="286" t="s">
        <v>246</v>
      </c>
      <c r="F127" s="295">
        <v>1039.8399999999999</v>
      </c>
      <c r="G127" s="316">
        <f>F127*E127</f>
        <v>1039.8399999999999</v>
      </c>
    </row>
    <row r="128" spans="1:7" ht="29.25" customHeight="1">
      <c r="A128" s="310" t="s">
        <v>280</v>
      </c>
      <c r="B128" s="202" t="s">
        <v>281</v>
      </c>
      <c r="C128" s="271" t="s">
        <v>150</v>
      </c>
      <c r="D128" s="271" t="s">
        <v>155</v>
      </c>
      <c r="E128" s="286" t="s">
        <v>282</v>
      </c>
      <c r="F128" s="286">
        <v>17.45</v>
      </c>
      <c r="G128" s="316">
        <f>F128*E128</f>
        <v>122.14999999999999</v>
      </c>
    </row>
    <row r="129" spans="1:7" ht="43.5" customHeight="1" thickBot="1">
      <c r="A129" s="483"/>
      <c r="B129" s="484"/>
      <c r="C129" s="484"/>
      <c r="D129" s="484"/>
      <c r="E129" s="484"/>
      <c r="F129" s="321" t="s">
        <v>159</v>
      </c>
      <c r="G129" s="367">
        <f>SUM(G127:G128)</f>
        <v>1161.99</v>
      </c>
    </row>
    <row r="130" spans="1:7" ht="18" customHeight="1" thickTop="1">
      <c r="A130" s="504" t="s">
        <v>370</v>
      </c>
      <c r="B130" s="505"/>
      <c r="C130" s="505"/>
      <c r="D130" s="505"/>
      <c r="E130" s="505"/>
      <c r="F130" s="505"/>
      <c r="G130" s="506"/>
    </row>
    <row r="131" spans="1:7" ht="18" customHeight="1">
      <c r="A131" s="490" t="s">
        <v>145</v>
      </c>
      <c r="B131" s="491"/>
      <c r="C131" s="274" t="s">
        <v>146</v>
      </c>
      <c r="D131" s="274" t="s">
        <v>5</v>
      </c>
      <c r="E131" s="274" t="s">
        <v>147</v>
      </c>
      <c r="F131" s="274" t="s">
        <v>148</v>
      </c>
      <c r="G131" s="296" t="s">
        <v>10</v>
      </c>
    </row>
    <row r="132" spans="1:7" ht="28.5" customHeight="1">
      <c r="A132" s="297" t="s">
        <v>265</v>
      </c>
      <c r="B132" s="199" t="s">
        <v>154</v>
      </c>
      <c r="C132" s="271" t="s">
        <v>202</v>
      </c>
      <c r="D132" s="271" t="s">
        <v>155</v>
      </c>
      <c r="E132" s="298">
        <v>0.04</v>
      </c>
      <c r="F132" s="277">
        <v>4.68</v>
      </c>
      <c r="G132" s="299">
        <f>F132*E132</f>
        <v>0.18720000000000001</v>
      </c>
    </row>
    <row r="133" spans="1:7" ht="27.75" customHeight="1">
      <c r="A133" s="297" t="s">
        <v>283</v>
      </c>
      <c r="B133" s="199" t="s">
        <v>281</v>
      </c>
      <c r="C133" s="271" t="s">
        <v>202</v>
      </c>
      <c r="D133" s="271" t="s">
        <v>155</v>
      </c>
      <c r="E133" s="298">
        <v>0.08</v>
      </c>
      <c r="F133" s="277">
        <v>6.47</v>
      </c>
      <c r="G133" s="299">
        <f t="shared" ref="G133:G134" si="12">F133*E133</f>
        <v>0.51759999999999995</v>
      </c>
    </row>
    <row r="134" spans="1:7" ht="18" customHeight="1">
      <c r="A134" s="297" t="s">
        <v>371</v>
      </c>
      <c r="B134" s="199" t="s">
        <v>284</v>
      </c>
      <c r="C134" s="271" t="s">
        <v>202</v>
      </c>
      <c r="D134" s="271" t="s">
        <v>162</v>
      </c>
      <c r="E134" s="298">
        <v>1</v>
      </c>
      <c r="F134" s="277">
        <v>7.8</v>
      </c>
      <c r="G134" s="299">
        <f t="shared" si="12"/>
        <v>7.8</v>
      </c>
    </row>
    <row r="135" spans="1:7" ht="60">
      <c r="A135" s="488"/>
      <c r="B135" s="489"/>
      <c r="C135" s="489"/>
      <c r="D135" s="489"/>
      <c r="E135" s="489"/>
      <c r="F135" s="199" t="s">
        <v>355</v>
      </c>
      <c r="G135" s="299">
        <f>SUM(G132:G134)</f>
        <v>8.5047999999999995</v>
      </c>
    </row>
    <row r="136" spans="1:7" ht="42.75" customHeight="1">
      <c r="A136" s="488"/>
      <c r="B136" s="489"/>
      <c r="C136" s="489"/>
      <c r="D136" s="489"/>
      <c r="E136" s="489"/>
      <c r="F136" s="319" t="s">
        <v>159</v>
      </c>
      <c r="G136" s="305">
        <f>SUM(G135)</f>
        <v>8.5047999999999995</v>
      </c>
    </row>
    <row r="137" spans="1:7" ht="28.5" customHeight="1">
      <c r="A137" s="492" t="s">
        <v>285</v>
      </c>
      <c r="B137" s="493"/>
      <c r="C137" s="493"/>
      <c r="D137" s="493"/>
      <c r="E137" s="493"/>
      <c r="F137" s="493"/>
      <c r="G137" s="494"/>
    </row>
    <row r="138" spans="1:7" ht="18" customHeight="1">
      <c r="A138" s="490" t="s">
        <v>145</v>
      </c>
      <c r="B138" s="491"/>
      <c r="C138" s="274" t="s">
        <v>146</v>
      </c>
      <c r="D138" s="274" t="s">
        <v>5</v>
      </c>
      <c r="E138" s="274" t="s">
        <v>147</v>
      </c>
      <c r="F138" s="274" t="s">
        <v>148</v>
      </c>
      <c r="G138" s="296" t="s">
        <v>10</v>
      </c>
    </row>
    <row r="139" spans="1:7" ht="58.5" customHeight="1">
      <c r="A139" s="310" t="s">
        <v>286</v>
      </c>
      <c r="B139" s="202" t="s">
        <v>287</v>
      </c>
      <c r="C139" s="271" t="s">
        <v>150</v>
      </c>
      <c r="D139" s="285" t="s">
        <v>198</v>
      </c>
      <c r="E139" s="286" t="s">
        <v>152</v>
      </c>
      <c r="F139" s="286">
        <v>0.79</v>
      </c>
      <c r="G139" s="315">
        <f>F139*E139</f>
        <v>1.58</v>
      </c>
    </row>
    <row r="140" spans="1:7" ht="28.5" customHeight="1">
      <c r="A140" s="310" t="s">
        <v>288</v>
      </c>
      <c r="B140" s="202" t="s">
        <v>289</v>
      </c>
      <c r="C140" s="271" t="s">
        <v>150</v>
      </c>
      <c r="D140" s="285" t="s">
        <v>198</v>
      </c>
      <c r="E140" s="286" t="s">
        <v>246</v>
      </c>
      <c r="F140" s="286">
        <v>35.18</v>
      </c>
      <c r="G140" s="315">
        <f t="shared" ref="G140:G142" si="13">F140*E140</f>
        <v>35.18</v>
      </c>
    </row>
    <row r="141" spans="1:7" ht="30">
      <c r="A141" s="310" t="s">
        <v>290</v>
      </c>
      <c r="B141" s="202" t="s">
        <v>291</v>
      </c>
      <c r="C141" s="271" t="s">
        <v>150</v>
      </c>
      <c r="D141" s="285" t="s">
        <v>155</v>
      </c>
      <c r="E141" s="286" t="s">
        <v>292</v>
      </c>
      <c r="F141" s="286">
        <v>13.56</v>
      </c>
      <c r="G141" s="315">
        <f t="shared" si="13"/>
        <v>1.8034800000000002</v>
      </c>
    </row>
    <row r="142" spans="1:7" ht="28.5" customHeight="1">
      <c r="A142" s="310" t="s">
        <v>280</v>
      </c>
      <c r="B142" s="202" t="s">
        <v>281</v>
      </c>
      <c r="C142" s="271" t="s">
        <v>150</v>
      </c>
      <c r="D142" s="285" t="s">
        <v>155</v>
      </c>
      <c r="E142" s="286" t="s">
        <v>292</v>
      </c>
      <c r="F142" s="286">
        <v>17.45</v>
      </c>
      <c r="G142" s="315">
        <f t="shared" si="13"/>
        <v>2.3208500000000001</v>
      </c>
    </row>
    <row r="143" spans="1:7" ht="45" customHeight="1">
      <c r="A143" s="488"/>
      <c r="B143" s="489"/>
      <c r="C143" s="489"/>
      <c r="D143" s="489"/>
      <c r="E143" s="489"/>
      <c r="F143" s="319" t="s">
        <v>159</v>
      </c>
      <c r="G143" s="305">
        <f>SUM(G139:G142)</f>
        <v>40.884329999999999</v>
      </c>
    </row>
    <row r="144" spans="1:7" ht="18" customHeight="1">
      <c r="A144" s="492" t="s">
        <v>293</v>
      </c>
      <c r="B144" s="493"/>
      <c r="C144" s="493"/>
      <c r="D144" s="493"/>
      <c r="E144" s="493"/>
      <c r="F144" s="493"/>
      <c r="G144" s="494"/>
    </row>
    <row r="145" spans="1:7" ht="18" customHeight="1">
      <c r="A145" s="490" t="s">
        <v>145</v>
      </c>
      <c r="B145" s="491"/>
      <c r="C145" s="274" t="s">
        <v>146</v>
      </c>
      <c r="D145" s="274" t="s">
        <v>5</v>
      </c>
      <c r="E145" s="274" t="s">
        <v>147</v>
      </c>
      <c r="F145" s="274" t="s">
        <v>148</v>
      </c>
      <c r="G145" s="296" t="s">
        <v>10</v>
      </c>
    </row>
    <row r="146" spans="1:7" ht="28.5" customHeight="1">
      <c r="A146" s="306" t="s">
        <v>254</v>
      </c>
      <c r="B146" s="198" t="s">
        <v>154</v>
      </c>
      <c r="C146" s="271" t="s">
        <v>202</v>
      </c>
      <c r="D146" s="279" t="s">
        <v>155</v>
      </c>
      <c r="E146" s="300">
        <v>0.5</v>
      </c>
      <c r="F146" s="282">
        <v>13.78</v>
      </c>
      <c r="G146" s="307">
        <f>F146*E146</f>
        <v>6.89</v>
      </c>
    </row>
    <row r="147" spans="1:7" ht="30" customHeight="1">
      <c r="A147" s="306" t="s">
        <v>265</v>
      </c>
      <c r="B147" s="198" t="s">
        <v>281</v>
      </c>
      <c r="C147" s="271" t="s">
        <v>202</v>
      </c>
      <c r="D147" s="279" t="s">
        <v>155</v>
      </c>
      <c r="E147" s="300">
        <v>1</v>
      </c>
      <c r="F147" s="282">
        <v>17.52</v>
      </c>
      <c r="G147" s="307">
        <f t="shared" ref="G147:G148" si="14">F147*E147</f>
        <v>17.52</v>
      </c>
    </row>
    <row r="148" spans="1:7" ht="30.75" thickBot="1">
      <c r="A148" s="352" t="s">
        <v>294</v>
      </c>
      <c r="B148" s="353" t="s">
        <v>295</v>
      </c>
      <c r="C148" s="329" t="s">
        <v>202</v>
      </c>
      <c r="D148" s="354" t="s">
        <v>257</v>
      </c>
      <c r="E148" s="368">
        <v>1</v>
      </c>
      <c r="F148" s="369">
        <v>29.74</v>
      </c>
      <c r="G148" s="370">
        <f t="shared" si="14"/>
        <v>29.74</v>
      </c>
    </row>
    <row r="149" spans="1:7" ht="60.75" thickTop="1">
      <c r="A149" s="513"/>
      <c r="B149" s="514"/>
      <c r="C149" s="514"/>
      <c r="D149" s="514"/>
      <c r="E149" s="514"/>
      <c r="F149" s="334" t="s">
        <v>355</v>
      </c>
      <c r="G149" s="351">
        <f>SUM(G146:G148)</f>
        <v>54.15</v>
      </c>
    </row>
    <row r="150" spans="1:7" ht="45" customHeight="1">
      <c r="A150" s="488"/>
      <c r="B150" s="489"/>
      <c r="C150" s="489"/>
      <c r="D150" s="489"/>
      <c r="E150" s="489"/>
      <c r="F150" s="319" t="s">
        <v>159</v>
      </c>
      <c r="G150" s="317">
        <f>SUM(G149)</f>
        <v>54.15</v>
      </c>
    </row>
    <row r="151" spans="1:7" ht="18" customHeight="1">
      <c r="A151" s="492" t="s">
        <v>296</v>
      </c>
      <c r="B151" s="493"/>
      <c r="C151" s="493"/>
      <c r="D151" s="493"/>
      <c r="E151" s="493"/>
      <c r="F151" s="493"/>
      <c r="G151" s="494"/>
    </row>
    <row r="152" spans="1:7" ht="18" customHeight="1">
      <c r="A152" s="490" t="s">
        <v>145</v>
      </c>
      <c r="B152" s="491"/>
      <c r="C152" s="274" t="s">
        <v>146</v>
      </c>
      <c r="D152" s="274" t="s">
        <v>5</v>
      </c>
      <c r="E152" s="274" t="s">
        <v>147</v>
      </c>
      <c r="F152" s="274" t="s">
        <v>148</v>
      </c>
      <c r="G152" s="296" t="s">
        <v>10</v>
      </c>
    </row>
    <row r="153" spans="1:7" ht="30">
      <c r="A153" s="310" t="s">
        <v>297</v>
      </c>
      <c r="B153" s="202" t="s">
        <v>298</v>
      </c>
      <c r="C153" s="271" t="s">
        <v>150</v>
      </c>
      <c r="D153" s="285" t="s">
        <v>162</v>
      </c>
      <c r="E153" s="286" t="s">
        <v>299</v>
      </c>
      <c r="F153" s="286">
        <v>5.41</v>
      </c>
      <c r="G153" s="311">
        <f>F153*E153</f>
        <v>5.9510000000000005</v>
      </c>
    </row>
    <row r="154" spans="1:7" ht="30">
      <c r="A154" s="310" t="s">
        <v>290</v>
      </c>
      <c r="B154" s="202" t="s">
        <v>291</v>
      </c>
      <c r="C154" s="271" t="s">
        <v>150</v>
      </c>
      <c r="D154" s="285" t="s">
        <v>155</v>
      </c>
      <c r="E154" s="286" t="s">
        <v>300</v>
      </c>
      <c r="F154" s="286">
        <v>13.56</v>
      </c>
      <c r="G154" s="311">
        <f t="shared" ref="G154:G155" si="15">F154*E154</f>
        <v>1.5187200000000001</v>
      </c>
    </row>
    <row r="155" spans="1:7" ht="28.5" customHeight="1">
      <c r="A155" s="310" t="s">
        <v>280</v>
      </c>
      <c r="B155" s="202" t="s">
        <v>281</v>
      </c>
      <c r="C155" s="271" t="s">
        <v>150</v>
      </c>
      <c r="D155" s="285" t="s">
        <v>155</v>
      </c>
      <c r="E155" s="286" t="s">
        <v>300</v>
      </c>
      <c r="F155" s="286">
        <v>17.45</v>
      </c>
      <c r="G155" s="311">
        <f t="shared" si="15"/>
        <v>1.9543999999999999</v>
      </c>
    </row>
    <row r="156" spans="1:7" ht="45" customHeight="1">
      <c r="A156" s="314"/>
      <c r="B156" s="200"/>
      <c r="C156" s="200"/>
      <c r="D156" s="200"/>
      <c r="E156" s="200"/>
      <c r="F156" s="319" t="s">
        <v>159</v>
      </c>
      <c r="G156" s="305">
        <f>SUM(G153:G155)</f>
        <v>9.4241200000000003</v>
      </c>
    </row>
    <row r="157" spans="1:7" ht="18" customHeight="1">
      <c r="A157" s="492" t="s">
        <v>301</v>
      </c>
      <c r="B157" s="493"/>
      <c r="C157" s="493"/>
      <c r="D157" s="493"/>
      <c r="E157" s="493"/>
      <c r="F157" s="493"/>
      <c r="G157" s="494"/>
    </row>
    <row r="158" spans="1:7" ht="18" customHeight="1">
      <c r="A158" s="490" t="s">
        <v>145</v>
      </c>
      <c r="B158" s="491"/>
      <c r="C158" s="274" t="s">
        <v>146</v>
      </c>
      <c r="D158" s="274" t="s">
        <v>5</v>
      </c>
      <c r="E158" s="274" t="s">
        <v>147</v>
      </c>
      <c r="F158" s="274" t="s">
        <v>148</v>
      </c>
      <c r="G158" s="296" t="s">
        <v>10</v>
      </c>
    </row>
    <row r="159" spans="1:7" ht="75">
      <c r="A159" s="310" t="s">
        <v>302</v>
      </c>
      <c r="B159" s="202" t="s">
        <v>303</v>
      </c>
      <c r="C159" s="271" t="s">
        <v>150</v>
      </c>
      <c r="D159" s="285" t="s">
        <v>198</v>
      </c>
      <c r="E159" s="286" t="s">
        <v>246</v>
      </c>
      <c r="F159" s="286">
        <v>33.479999999999997</v>
      </c>
      <c r="G159" s="311">
        <f>F159*E159</f>
        <v>33.479999999999997</v>
      </c>
    </row>
    <row r="160" spans="1:7" ht="30">
      <c r="A160" s="310" t="s">
        <v>290</v>
      </c>
      <c r="B160" s="202" t="s">
        <v>291</v>
      </c>
      <c r="C160" s="271" t="s">
        <v>150</v>
      </c>
      <c r="D160" s="285" t="s">
        <v>155</v>
      </c>
      <c r="E160" s="286" t="s">
        <v>304</v>
      </c>
      <c r="F160" s="286">
        <v>13.56</v>
      </c>
      <c r="G160" s="311">
        <f t="shared" ref="G160:G161" si="16">F160*E160</f>
        <v>3.4320360000000001</v>
      </c>
    </row>
    <row r="161" spans="1:7" ht="27" customHeight="1">
      <c r="A161" s="310" t="s">
        <v>280</v>
      </c>
      <c r="B161" s="202" t="s">
        <v>281</v>
      </c>
      <c r="C161" s="271" t="s">
        <v>150</v>
      </c>
      <c r="D161" s="285" t="s">
        <v>155</v>
      </c>
      <c r="E161" s="286" t="s">
        <v>304</v>
      </c>
      <c r="F161" s="286">
        <v>17.45</v>
      </c>
      <c r="G161" s="311">
        <f t="shared" si="16"/>
        <v>4.416595</v>
      </c>
    </row>
    <row r="162" spans="1:7" ht="45" customHeight="1" thickBot="1">
      <c r="A162" s="371"/>
      <c r="B162" s="372"/>
      <c r="C162" s="372"/>
      <c r="D162" s="372"/>
      <c r="E162" s="372"/>
      <c r="F162" s="321" t="s">
        <v>159</v>
      </c>
      <c r="G162" s="318">
        <f>SUM(G159:G161)</f>
        <v>41.328631000000001</v>
      </c>
    </row>
    <row r="163" spans="1:7" ht="18" customHeight="1" thickTop="1">
      <c r="A163" s="504" t="s">
        <v>307</v>
      </c>
      <c r="B163" s="505"/>
      <c r="C163" s="505"/>
      <c r="D163" s="505"/>
      <c r="E163" s="505"/>
      <c r="F163" s="505"/>
      <c r="G163" s="506"/>
    </row>
    <row r="164" spans="1:7" ht="18" customHeight="1">
      <c r="A164" s="490" t="s">
        <v>145</v>
      </c>
      <c r="B164" s="491"/>
      <c r="C164" s="274" t="s">
        <v>146</v>
      </c>
      <c r="D164" s="274" t="s">
        <v>5</v>
      </c>
      <c r="E164" s="274" t="s">
        <v>147</v>
      </c>
      <c r="F164" s="274" t="s">
        <v>148</v>
      </c>
      <c r="G164" s="296" t="s">
        <v>10</v>
      </c>
    </row>
    <row r="165" spans="1:7" ht="18" customHeight="1">
      <c r="A165" s="297" t="s">
        <v>201</v>
      </c>
      <c r="B165" s="199" t="s">
        <v>204</v>
      </c>
      <c r="C165" s="271" t="s">
        <v>202</v>
      </c>
      <c r="D165" s="271" t="s">
        <v>155</v>
      </c>
      <c r="E165" s="276">
        <v>0.4</v>
      </c>
      <c r="F165" s="277">
        <v>13.78</v>
      </c>
      <c r="G165" s="299">
        <f>F165*E165</f>
        <v>5.5120000000000005</v>
      </c>
    </row>
    <row r="166" spans="1:7" ht="60">
      <c r="A166" s="476"/>
      <c r="B166" s="477"/>
      <c r="C166" s="477"/>
      <c r="D166" s="477"/>
      <c r="E166" s="477"/>
      <c r="F166" s="199" t="s">
        <v>355</v>
      </c>
      <c r="G166" s="299">
        <f>SUM(G165)</f>
        <v>5.5120000000000005</v>
      </c>
    </row>
    <row r="167" spans="1:7" ht="45" customHeight="1" thickBot="1">
      <c r="A167" s="478"/>
      <c r="B167" s="479"/>
      <c r="C167" s="479"/>
      <c r="D167" s="479"/>
      <c r="E167" s="479"/>
      <c r="F167" s="321" t="s">
        <v>159</v>
      </c>
      <c r="G167" s="318">
        <f>SUM(G166)</f>
        <v>5.5120000000000005</v>
      </c>
    </row>
    <row r="168" spans="1:7" ht="15.75" thickTop="1"/>
  </sheetData>
  <mergeCells count="69">
    <mergeCell ref="A166:E167"/>
    <mergeCell ref="A163:G163"/>
    <mergeCell ref="A164:B164"/>
    <mergeCell ref="A119:E119"/>
    <mergeCell ref="A124:E124"/>
    <mergeCell ref="A135:E136"/>
    <mergeCell ref="A149:E150"/>
    <mergeCell ref="A129:E129"/>
    <mergeCell ref="A130:G130"/>
    <mergeCell ref="A131:B131"/>
    <mergeCell ref="A137:G137"/>
    <mergeCell ref="A138:B138"/>
    <mergeCell ref="A120:G120"/>
    <mergeCell ref="A121:B121"/>
    <mergeCell ref="A125:G125"/>
    <mergeCell ref="A126:B126"/>
    <mergeCell ref="A152:B152"/>
    <mergeCell ref="A157:G157"/>
    <mergeCell ref="A158:B158"/>
    <mergeCell ref="A143:E143"/>
    <mergeCell ref="A144:G144"/>
    <mergeCell ref="A145:B145"/>
    <mergeCell ref="A151:G151"/>
    <mergeCell ref="A76:G76"/>
    <mergeCell ref="A77:B77"/>
    <mergeCell ref="A46:E46"/>
    <mergeCell ref="A47:G47"/>
    <mergeCell ref="A48:B48"/>
    <mergeCell ref="A1:G6"/>
    <mergeCell ref="A113:G113"/>
    <mergeCell ref="A114:B114"/>
    <mergeCell ref="A29:E29"/>
    <mergeCell ref="A55:G55"/>
    <mergeCell ref="A56:B56"/>
    <mergeCell ref="A98:E98"/>
    <mergeCell ref="A99:G99"/>
    <mergeCell ref="A100:B100"/>
    <mergeCell ref="A106:G106"/>
    <mergeCell ref="A68:E68"/>
    <mergeCell ref="A61:G61"/>
    <mergeCell ref="A62:B62"/>
    <mergeCell ref="A60:E60"/>
    <mergeCell ref="A43:G43"/>
    <mergeCell ref="A44:B44"/>
    <mergeCell ref="A7:C7"/>
    <mergeCell ref="A16:G16"/>
    <mergeCell ref="A17:B17"/>
    <mergeCell ref="A30:G30"/>
    <mergeCell ref="A31:B31"/>
    <mergeCell ref="A11:B11"/>
    <mergeCell ref="A10:G10"/>
    <mergeCell ref="A15:E15"/>
    <mergeCell ref="D7:F7"/>
    <mergeCell ref="A41:E42"/>
    <mergeCell ref="B8:G8"/>
    <mergeCell ref="A112:E112"/>
    <mergeCell ref="A9:G9"/>
    <mergeCell ref="A54:E54"/>
    <mergeCell ref="A107:B107"/>
    <mergeCell ref="A105:E105"/>
    <mergeCell ref="A91:G91"/>
    <mergeCell ref="A92:B92"/>
    <mergeCell ref="A69:G69"/>
    <mergeCell ref="A70:B70"/>
    <mergeCell ref="A74:E75"/>
    <mergeCell ref="A89:E90"/>
    <mergeCell ref="A83:E83"/>
    <mergeCell ref="A84:G84"/>
    <mergeCell ref="A85:B85"/>
  </mergeCells>
  <pageMargins left="0.70866141732283472" right="0.31496062992125984" top="0.27559055118110237" bottom="0.19685039370078741" header="0.31496062992125984" footer="0.31496062992125984"/>
  <pageSetup paperSize="9" scale="90" orientation="portrait" r:id="rId1"/>
  <rowBreaks count="9" manualBreakCount="9">
    <brk id="24" max="6" man="1"/>
    <brk id="42" max="6" man="1"/>
    <brk id="58" max="6" man="1"/>
    <brk id="75" max="6" man="1"/>
    <brk id="94" max="6" man="1"/>
    <brk id="112" max="6" man="1"/>
    <brk id="129" max="6" man="1"/>
    <brk id="148" max="6" man="1"/>
    <brk id="162" max="6" man="1"/>
  </rowBreaks>
  <ignoredErrors>
    <ignoredError sqref="E12:E14 A19:A28 E18:E28 F22 A50:A53 E49:E53 F49 A57:A59 E57:E59 F57 A63:A67 E63:E67 A78:A82 E78:E82 A93:A97 E93:E97 E102 A108:A111 E108:E111 A115:A118 F116 A122:A123 E122:E123 A127:A128 E127:E128 A139:A142 E139:E142 A153:A155 E153:E155 A159:A161 E159:E161 F63 A103:A10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89"/>
  <sheetViews>
    <sheetView tabSelected="1" view="pageBreakPreview" zoomScale="85" zoomScaleNormal="100" zoomScaleSheetLayoutView="85" workbookViewId="0">
      <selection activeCell="A7" sqref="A7:H8"/>
    </sheetView>
  </sheetViews>
  <sheetFormatPr defaultRowHeight="15"/>
  <cols>
    <col min="1" max="1" width="8.140625" customWidth="1"/>
    <col min="2" max="2" width="46.140625" customWidth="1"/>
    <col min="3" max="3" width="10.42578125" customWidth="1"/>
    <col min="4" max="4" width="13.85546875" customWidth="1"/>
    <col min="5" max="5" width="12.85546875" customWidth="1"/>
    <col min="6" max="9" width="12.7109375" customWidth="1"/>
    <col min="10" max="10" width="24.42578125" customWidth="1"/>
    <col min="11" max="11" width="18.42578125" customWidth="1"/>
    <col min="256" max="256" width="7.28515625" customWidth="1"/>
    <col min="257" max="257" width="36.28515625" customWidth="1"/>
    <col min="258" max="258" width="9.5703125" customWidth="1"/>
    <col min="259" max="259" width="13.140625" customWidth="1"/>
    <col min="260" max="260" width="13.7109375" customWidth="1"/>
    <col min="261" max="261" width="14.5703125" customWidth="1"/>
    <col min="262" max="263" width="14" customWidth="1"/>
    <col min="264" max="264" width="12.28515625" customWidth="1"/>
    <col min="265" max="265" width="13.7109375" customWidth="1"/>
    <col min="266" max="266" width="24.42578125" customWidth="1"/>
    <col min="267" max="267" width="15" customWidth="1"/>
    <col min="512" max="512" width="7.28515625" customWidth="1"/>
    <col min="513" max="513" width="36.28515625" customWidth="1"/>
    <col min="514" max="514" width="9.5703125" customWidth="1"/>
    <col min="515" max="515" width="13.140625" customWidth="1"/>
    <col min="516" max="516" width="13.7109375" customWidth="1"/>
    <col min="517" max="517" width="14.5703125" customWidth="1"/>
    <col min="518" max="519" width="14" customWidth="1"/>
    <col min="520" max="520" width="12.28515625" customWidth="1"/>
    <col min="521" max="521" width="13.7109375" customWidth="1"/>
    <col min="522" max="522" width="24.42578125" customWidth="1"/>
    <col min="523" max="523" width="15" customWidth="1"/>
    <col min="768" max="768" width="7.28515625" customWidth="1"/>
    <col min="769" max="769" width="36.28515625" customWidth="1"/>
    <col min="770" max="770" width="9.5703125" customWidth="1"/>
    <col min="771" max="771" width="13.140625" customWidth="1"/>
    <col min="772" max="772" width="13.7109375" customWidth="1"/>
    <col min="773" max="773" width="14.5703125" customWidth="1"/>
    <col min="774" max="775" width="14" customWidth="1"/>
    <col min="776" max="776" width="12.28515625" customWidth="1"/>
    <col min="777" max="777" width="13.7109375" customWidth="1"/>
    <col min="778" max="778" width="24.42578125" customWidth="1"/>
    <col min="779" max="779" width="15" customWidth="1"/>
    <col min="1024" max="1024" width="7.28515625" customWidth="1"/>
    <col min="1025" max="1025" width="36.28515625" customWidth="1"/>
    <col min="1026" max="1026" width="9.5703125" customWidth="1"/>
    <col min="1027" max="1027" width="13.140625" customWidth="1"/>
    <col min="1028" max="1028" width="13.7109375" customWidth="1"/>
    <col min="1029" max="1029" width="14.5703125" customWidth="1"/>
    <col min="1030" max="1031" width="14" customWidth="1"/>
    <col min="1032" max="1032" width="12.28515625" customWidth="1"/>
    <col min="1033" max="1033" width="13.7109375" customWidth="1"/>
    <col min="1034" max="1034" width="24.42578125" customWidth="1"/>
    <col min="1035" max="1035" width="15" customWidth="1"/>
    <col min="1280" max="1280" width="7.28515625" customWidth="1"/>
    <col min="1281" max="1281" width="36.28515625" customWidth="1"/>
    <col min="1282" max="1282" width="9.5703125" customWidth="1"/>
    <col min="1283" max="1283" width="13.140625" customWidth="1"/>
    <col min="1284" max="1284" width="13.7109375" customWidth="1"/>
    <col min="1285" max="1285" width="14.5703125" customWidth="1"/>
    <col min="1286" max="1287" width="14" customWidth="1"/>
    <col min="1288" max="1288" width="12.28515625" customWidth="1"/>
    <col min="1289" max="1289" width="13.7109375" customWidth="1"/>
    <col min="1290" max="1290" width="24.42578125" customWidth="1"/>
    <col min="1291" max="1291" width="15" customWidth="1"/>
    <col min="1536" max="1536" width="7.28515625" customWidth="1"/>
    <col min="1537" max="1537" width="36.28515625" customWidth="1"/>
    <col min="1538" max="1538" width="9.5703125" customWidth="1"/>
    <col min="1539" max="1539" width="13.140625" customWidth="1"/>
    <col min="1540" max="1540" width="13.7109375" customWidth="1"/>
    <col min="1541" max="1541" width="14.5703125" customWidth="1"/>
    <col min="1542" max="1543" width="14" customWidth="1"/>
    <col min="1544" max="1544" width="12.28515625" customWidth="1"/>
    <col min="1545" max="1545" width="13.7109375" customWidth="1"/>
    <col min="1546" max="1546" width="24.42578125" customWidth="1"/>
    <col min="1547" max="1547" width="15" customWidth="1"/>
    <col min="1792" max="1792" width="7.28515625" customWidth="1"/>
    <col min="1793" max="1793" width="36.28515625" customWidth="1"/>
    <col min="1794" max="1794" width="9.5703125" customWidth="1"/>
    <col min="1795" max="1795" width="13.140625" customWidth="1"/>
    <col min="1796" max="1796" width="13.7109375" customWidth="1"/>
    <col min="1797" max="1797" width="14.5703125" customWidth="1"/>
    <col min="1798" max="1799" width="14" customWidth="1"/>
    <col min="1800" max="1800" width="12.28515625" customWidth="1"/>
    <col min="1801" max="1801" width="13.7109375" customWidth="1"/>
    <col min="1802" max="1802" width="24.42578125" customWidth="1"/>
    <col min="1803" max="1803" width="15" customWidth="1"/>
    <col min="2048" max="2048" width="7.28515625" customWidth="1"/>
    <col min="2049" max="2049" width="36.28515625" customWidth="1"/>
    <col min="2050" max="2050" width="9.5703125" customWidth="1"/>
    <col min="2051" max="2051" width="13.140625" customWidth="1"/>
    <col min="2052" max="2052" width="13.7109375" customWidth="1"/>
    <col min="2053" max="2053" width="14.5703125" customWidth="1"/>
    <col min="2054" max="2055" width="14" customWidth="1"/>
    <col min="2056" max="2056" width="12.28515625" customWidth="1"/>
    <col min="2057" max="2057" width="13.7109375" customWidth="1"/>
    <col min="2058" max="2058" width="24.42578125" customWidth="1"/>
    <col min="2059" max="2059" width="15" customWidth="1"/>
    <col min="2304" max="2304" width="7.28515625" customWidth="1"/>
    <col min="2305" max="2305" width="36.28515625" customWidth="1"/>
    <col min="2306" max="2306" width="9.5703125" customWidth="1"/>
    <col min="2307" max="2307" width="13.140625" customWidth="1"/>
    <col min="2308" max="2308" width="13.7109375" customWidth="1"/>
    <col min="2309" max="2309" width="14.5703125" customWidth="1"/>
    <col min="2310" max="2311" width="14" customWidth="1"/>
    <col min="2312" max="2312" width="12.28515625" customWidth="1"/>
    <col min="2313" max="2313" width="13.7109375" customWidth="1"/>
    <col min="2314" max="2314" width="24.42578125" customWidth="1"/>
    <col min="2315" max="2315" width="15" customWidth="1"/>
    <col min="2560" max="2560" width="7.28515625" customWidth="1"/>
    <col min="2561" max="2561" width="36.28515625" customWidth="1"/>
    <col min="2562" max="2562" width="9.5703125" customWidth="1"/>
    <col min="2563" max="2563" width="13.140625" customWidth="1"/>
    <col min="2564" max="2564" width="13.7109375" customWidth="1"/>
    <col min="2565" max="2565" width="14.5703125" customWidth="1"/>
    <col min="2566" max="2567" width="14" customWidth="1"/>
    <col min="2568" max="2568" width="12.28515625" customWidth="1"/>
    <col min="2569" max="2569" width="13.7109375" customWidth="1"/>
    <col min="2570" max="2570" width="24.42578125" customWidth="1"/>
    <col min="2571" max="2571" width="15" customWidth="1"/>
    <col min="2816" max="2816" width="7.28515625" customWidth="1"/>
    <col min="2817" max="2817" width="36.28515625" customWidth="1"/>
    <col min="2818" max="2818" width="9.5703125" customWidth="1"/>
    <col min="2819" max="2819" width="13.140625" customWidth="1"/>
    <col min="2820" max="2820" width="13.7109375" customWidth="1"/>
    <col min="2821" max="2821" width="14.5703125" customWidth="1"/>
    <col min="2822" max="2823" width="14" customWidth="1"/>
    <col min="2824" max="2824" width="12.28515625" customWidth="1"/>
    <col min="2825" max="2825" width="13.7109375" customWidth="1"/>
    <col min="2826" max="2826" width="24.42578125" customWidth="1"/>
    <col min="2827" max="2827" width="15" customWidth="1"/>
    <col min="3072" max="3072" width="7.28515625" customWidth="1"/>
    <col min="3073" max="3073" width="36.28515625" customWidth="1"/>
    <col min="3074" max="3074" width="9.5703125" customWidth="1"/>
    <col min="3075" max="3075" width="13.140625" customWidth="1"/>
    <col min="3076" max="3076" width="13.7109375" customWidth="1"/>
    <col min="3077" max="3077" width="14.5703125" customWidth="1"/>
    <col min="3078" max="3079" width="14" customWidth="1"/>
    <col min="3080" max="3080" width="12.28515625" customWidth="1"/>
    <col min="3081" max="3081" width="13.7109375" customWidth="1"/>
    <col min="3082" max="3082" width="24.42578125" customWidth="1"/>
    <col min="3083" max="3083" width="15" customWidth="1"/>
    <col min="3328" max="3328" width="7.28515625" customWidth="1"/>
    <col min="3329" max="3329" width="36.28515625" customWidth="1"/>
    <col min="3330" max="3330" width="9.5703125" customWidth="1"/>
    <col min="3331" max="3331" width="13.140625" customWidth="1"/>
    <col min="3332" max="3332" width="13.7109375" customWidth="1"/>
    <col min="3333" max="3333" width="14.5703125" customWidth="1"/>
    <col min="3334" max="3335" width="14" customWidth="1"/>
    <col min="3336" max="3336" width="12.28515625" customWidth="1"/>
    <col min="3337" max="3337" width="13.7109375" customWidth="1"/>
    <col min="3338" max="3338" width="24.42578125" customWidth="1"/>
    <col min="3339" max="3339" width="15" customWidth="1"/>
    <col min="3584" max="3584" width="7.28515625" customWidth="1"/>
    <col min="3585" max="3585" width="36.28515625" customWidth="1"/>
    <col min="3586" max="3586" width="9.5703125" customWidth="1"/>
    <col min="3587" max="3587" width="13.140625" customWidth="1"/>
    <col min="3588" max="3588" width="13.7109375" customWidth="1"/>
    <col min="3589" max="3589" width="14.5703125" customWidth="1"/>
    <col min="3590" max="3591" width="14" customWidth="1"/>
    <col min="3592" max="3592" width="12.28515625" customWidth="1"/>
    <col min="3593" max="3593" width="13.7109375" customWidth="1"/>
    <col min="3594" max="3594" width="24.42578125" customWidth="1"/>
    <col min="3595" max="3595" width="15" customWidth="1"/>
    <col min="3840" max="3840" width="7.28515625" customWidth="1"/>
    <col min="3841" max="3841" width="36.28515625" customWidth="1"/>
    <col min="3842" max="3842" width="9.5703125" customWidth="1"/>
    <col min="3843" max="3843" width="13.140625" customWidth="1"/>
    <col min="3844" max="3844" width="13.7109375" customWidth="1"/>
    <col min="3845" max="3845" width="14.5703125" customWidth="1"/>
    <col min="3846" max="3847" width="14" customWidth="1"/>
    <col min="3848" max="3848" width="12.28515625" customWidth="1"/>
    <col min="3849" max="3849" width="13.7109375" customWidth="1"/>
    <col min="3850" max="3850" width="24.42578125" customWidth="1"/>
    <col min="3851" max="3851" width="15" customWidth="1"/>
    <col min="4096" max="4096" width="7.28515625" customWidth="1"/>
    <col min="4097" max="4097" width="36.28515625" customWidth="1"/>
    <col min="4098" max="4098" width="9.5703125" customWidth="1"/>
    <col min="4099" max="4099" width="13.140625" customWidth="1"/>
    <col min="4100" max="4100" width="13.7109375" customWidth="1"/>
    <col min="4101" max="4101" width="14.5703125" customWidth="1"/>
    <col min="4102" max="4103" width="14" customWidth="1"/>
    <col min="4104" max="4104" width="12.28515625" customWidth="1"/>
    <col min="4105" max="4105" width="13.7109375" customWidth="1"/>
    <col min="4106" max="4106" width="24.42578125" customWidth="1"/>
    <col min="4107" max="4107" width="15" customWidth="1"/>
    <col min="4352" max="4352" width="7.28515625" customWidth="1"/>
    <col min="4353" max="4353" width="36.28515625" customWidth="1"/>
    <col min="4354" max="4354" width="9.5703125" customWidth="1"/>
    <col min="4355" max="4355" width="13.140625" customWidth="1"/>
    <col min="4356" max="4356" width="13.7109375" customWidth="1"/>
    <col min="4357" max="4357" width="14.5703125" customWidth="1"/>
    <col min="4358" max="4359" width="14" customWidth="1"/>
    <col min="4360" max="4360" width="12.28515625" customWidth="1"/>
    <col min="4361" max="4361" width="13.7109375" customWidth="1"/>
    <col min="4362" max="4362" width="24.42578125" customWidth="1"/>
    <col min="4363" max="4363" width="15" customWidth="1"/>
    <col min="4608" max="4608" width="7.28515625" customWidth="1"/>
    <col min="4609" max="4609" width="36.28515625" customWidth="1"/>
    <col min="4610" max="4610" width="9.5703125" customWidth="1"/>
    <col min="4611" max="4611" width="13.140625" customWidth="1"/>
    <col min="4612" max="4612" width="13.7109375" customWidth="1"/>
    <col min="4613" max="4613" width="14.5703125" customWidth="1"/>
    <col min="4614" max="4615" width="14" customWidth="1"/>
    <col min="4616" max="4616" width="12.28515625" customWidth="1"/>
    <col min="4617" max="4617" width="13.7109375" customWidth="1"/>
    <col min="4618" max="4618" width="24.42578125" customWidth="1"/>
    <col min="4619" max="4619" width="15" customWidth="1"/>
    <col min="4864" max="4864" width="7.28515625" customWidth="1"/>
    <col min="4865" max="4865" width="36.28515625" customWidth="1"/>
    <col min="4866" max="4866" width="9.5703125" customWidth="1"/>
    <col min="4867" max="4867" width="13.140625" customWidth="1"/>
    <col min="4868" max="4868" width="13.7109375" customWidth="1"/>
    <col min="4869" max="4869" width="14.5703125" customWidth="1"/>
    <col min="4870" max="4871" width="14" customWidth="1"/>
    <col min="4872" max="4872" width="12.28515625" customWidth="1"/>
    <col min="4873" max="4873" width="13.7109375" customWidth="1"/>
    <col min="4874" max="4874" width="24.42578125" customWidth="1"/>
    <col min="4875" max="4875" width="15" customWidth="1"/>
    <col min="5120" max="5120" width="7.28515625" customWidth="1"/>
    <col min="5121" max="5121" width="36.28515625" customWidth="1"/>
    <col min="5122" max="5122" width="9.5703125" customWidth="1"/>
    <col min="5123" max="5123" width="13.140625" customWidth="1"/>
    <col min="5124" max="5124" width="13.7109375" customWidth="1"/>
    <col min="5125" max="5125" width="14.5703125" customWidth="1"/>
    <col min="5126" max="5127" width="14" customWidth="1"/>
    <col min="5128" max="5128" width="12.28515625" customWidth="1"/>
    <col min="5129" max="5129" width="13.7109375" customWidth="1"/>
    <col min="5130" max="5130" width="24.42578125" customWidth="1"/>
    <col min="5131" max="5131" width="15" customWidth="1"/>
    <col min="5376" max="5376" width="7.28515625" customWidth="1"/>
    <col min="5377" max="5377" width="36.28515625" customWidth="1"/>
    <col min="5378" max="5378" width="9.5703125" customWidth="1"/>
    <col min="5379" max="5379" width="13.140625" customWidth="1"/>
    <col min="5380" max="5380" width="13.7109375" customWidth="1"/>
    <col min="5381" max="5381" width="14.5703125" customWidth="1"/>
    <col min="5382" max="5383" width="14" customWidth="1"/>
    <col min="5384" max="5384" width="12.28515625" customWidth="1"/>
    <col min="5385" max="5385" width="13.7109375" customWidth="1"/>
    <col min="5386" max="5386" width="24.42578125" customWidth="1"/>
    <col min="5387" max="5387" width="15" customWidth="1"/>
    <col min="5632" max="5632" width="7.28515625" customWidth="1"/>
    <col min="5633" max="5633" width="36.28515625" customWidth="1"/>
    <col min="5634" max="5634" width="9.5703125" customWidth="1"/>
    <col min="5635" max="5635" width="13.140625" customWidth="1"/>
    <col min="5636" max="5636" width="13.7109375" customWidth="1"/>
    <col min="5637" max="5637" width="14.5703125" customWidth="1"/>
    <col min="5638" max="5639" width="14" customWidth="1"/>
    <col min="5640" max="5640" width="12.28515625" customWidth="1"/>
    <col min="5641" max="5641" width="13.7109375" customWidth="1"/>
    <col min="5642" max="5642" width="24.42578125" customWidth="1"/>
    <col min="5643" max="5643" width="15" customWidth="1"/>
    <col min="5888" max="5888" width="7.28515625" customWidth="1"/>
    <col min="5889" max="5889" width="36.28515625" customWidth="1"/>
    <col min="5890" max="5890" width="9.5703125" customWidth="1"/>
    <col min="5891" max="5891" width="13.140625" customWidth="1"/>
    <col min="5892" max="5892" width="13.7109375" customWidth="1"/>
    <col min="5893" max="5893" width="14.5703125" customWidth="1"/>
    <col min="5894" max="5895" width="14" customWidth="1"/>
    <col min="5896" max="5896" width="12.28515625" customWidth="1"/>
    <col min="5897" max="5897" width="13.7109375" customWidth="1"/>
    <col min="5898" max="5898" width="24.42578125" customWidth="1"/>
    <col min="5899" max="5899" width="15" customWidth="1"/>
    <col min="6144" max="6144" width="7.28515625" customWidth="1"/>
    <col min="6145" max="6145" width="36.28515625" customWidth="1"/>
    <col min="6146" max="6146" width="9.5703125" customWidth="1"/>
    <col min="6147" max="6147" width="13.140625" customWidth="1"/>
    <col min="6148" max="6148" width="13.7109375" customWidth="1"/>
    <col min="6149" max="6149" width="14.5703125" customWidth="1"/>
    <col min="6150" max="6151" width="14" customWidth="1"/>
    <col min="6152" max="6152" width="12.28515625" customWidth="1"/>
    <col min="6153" max="6153" width="13.7109375" customWidth="1"/>
    <col min="6154" max="6154" width="24.42578125" customWidth="1"/>
    <col min="6155" max="6155" width="15" customWidth="1"/>
    <col min="6400" max="6400" width="7.28515625" customWidth="1"/>
    <col min="6401" max="6401" width="36.28515625" customWidth="1"/>
    <col min="6402" max="6402" width="9.5703125" customWidth="1"/>
    <col min="6403" max="6403" width="13.140625" customWidth="1"/>
    <col min="6404" max="6404" width="13.7109375" customWidth="1"/>
    <col min="6405" max="6405" width="14.5703125" customWidth="1"/>
    <col min="6406" max="6407" width="14" customWidth="1"/>
    <col min="6408" max="6408" width="12.28515625" customWidth="1"/>
    <col min="6409" max="6409" width="13.7109375" customWidth="1"/>
    <col min="6410" max="6410" width="24.42578125" customWidth="1"/>
    <col min="6411" max="6411" width="15" customWidth="1"/>
    <col min="6656" max="6656" width="7.28515625" customWidth="1"/>
    <col min="6657" max="6657" width="36.28515625" customWidth="1"/>
    <col min="6658" max="6658" width="9.5703125" customWidth="1"/>
    <col min="6659" max="6659" width="13.140625" customWidth="1"/>
    <col min="6660" max="6660" width="13.7109375" customWidth="1"/>
    <col min="6661" max="6661" width="14.5703125" customWidth="1"/>
    <col min="6662" max="6663" width="14" customWidth="1"/>
    <col min="6664" max="6664" width="12.28515625" customWidth="1"/>
    <col min="6665" max="6665" width="13.7109375" customWidth="1"/>
    <col min="6666" max="6666" width="24.42578125" customWidth="1"/>
    <col min="6667" max="6667" width="15" customWidth="1"/>
    <col min="6912" max="6912" width="7.28515625" customWidth="1"/>
    <col min="6913" max="6913" width="36.28515625" customWidth="1"/>
    <col min="6914" max="6914" width="9.5703125" customWidth="1"/>
    <col min="6915" max="6915" width="13.140625" customWidth="1"/>
    <col min="6916" max="6916" width="13.7109375" customWidth="1"/>
    <col min="6917" max="6917" width="14.5703125" customWidth="1"/>
    <col min="6918" max="6919" width="14" customWidth="1"/>
    <col min="6920" max="6920" width="12.28515625" customWidth="1"/>
    <col min="6921" max="6921" width="13.7109375" customWidth="1"/>
    <col min="6922" max="6922" width="24.42578125" customWidth="1"/>
    <col min="6923" max="6923" width="15" customWidth="1"/>
    <col min="7168" max="7168" width="7.28515625" customWidth="1"/>
    <col min="7169" max="7169" width="36.28515625" customWidth="1"/>
    <col min="7170" max="7170" width="9.5703125" customWidth="1"/>
    <col min="7171" max="7171" width="13.140625" customWidth="1"/>
    <col min="7172" max="7172" width="13.7109375" customWidth="1"/>
    <col min="7173" max="7173" width="14.5703125" customWidth="1"/>
    <col min="7174" max="7175" width="14" customWidth="1"/>
    <col min="7176" max="7176" width="12.28515625" customWidth="1"/>
    <col min="7177" max="7177" width="13.7109375" customWidth="1"/>
    <col min="7178" max="7178" width="24.42578125" customWidth="1"/>
    <col min="7179" max="7179" width="15" customWidth="1"/>
    <col min="7424" max="7424" width="7.28515625" customWidth="1"/>
    <col min="7425" max="7425" width="36.28515625" customWidth="1"/>
    <col min="7426" max="7426" width="9.5703125" customWidth="1"/>
    <col min="7427" max="7427" width="13.140625" customWidth="1"/>
    <col min="7428" max="7428" width="13.7109375" customWidth="1"/>
    <col min="7429" max="7429" width="14.5703125" customWidth="1"/>
    <col min="7430" max="7431" width="14" customWidth="1"/>
    <col min="7432" max="7432" width="12.28515625" customWidth="1"/>
    <col min="7433" max="7433" width="13.7109375" customWidth="1"/>
    <col min="7434" max="7434" width="24.42578125" customWidth="1"/>
    <col min="7435" max="7435" width="15" customWidth="1"/>
    <col min="7680" max="7680" width="7.28515625" customWidth="1"/>
    <col min="7681" max="7681" width="36.28515625" customWidth="1"/>
    <col min="7682" max="7682" width="9.5703125" customWidth="1"/>
    <col min="7683" max="7683" width="13.140625" customWidth="1"/>
    <col min="7684" max="7684" width="13.7109375" customWidth="1"/>
    <col min="7685" max="7685" width="14.5703125" customWidth="1"/>
    <col min="7686" max="7687" width="14" customWidth="1"/>
    <col min="7688" max="7688" width="12.28515625" customWidth="1"/>
    <col min="7689" max="7689" width="13.7109375" customWidth="1"/>
    <col min="7690" max="7690" width="24.42578125" customWidth="1"/>
    <col min="7691" max="7691" width="15" customWidth="1"/>
    <col min="7936" max="7936" width="7.28515625" customWidth="1"/>
    <col min="7937" max="7937" width="36.28515625" customWidth="1"/>
    <col min="7938" max="7938" width="9.5703125" customWidth="1"/>
    <col min="7939" max="7939" width="13.140625" customWidth="1"/>
    <col min="7940" max="7940" width="13.7109375" customWidth="1"/>
    <col min="7941" max="7941" width="14.5703125" customWidth="1"/>
    <col min="7942" max="7943" width="14" customWidth="1"/>
    <col min="7944" max="7944" width="12.28515625" customWidth="1"/>
    <col min="7945" max="7945" width="13.7109375" customWidth="1"/>
    <col min="7946" max="7946" width="24.42578125" customWidth="1"/>
    <col min="7947" max="7947" width="15" customWidth="1"/>
    <col min="8192" max="8192" width="7.28515625" customWidth="1"/>
    <col min="8193" max="8193" width="36.28515625" customWidth="1"/>
    <col min="8194" max="8194" width="9.5703125" customWidth="1"/>
    <col min="8195" max="8195" width="13.140625" customWidth="1"/>
    <col min="8196" max="8196" width="13.7109375" customWidth="1"/>
    <col min="8197" max="8197" width="14.5703125" customWidth="1"/>
    <col min="8198" max="8199" width="14" customWidth="1"/>
    <col min="8200" max="8200" width="12.28515625" customWidth="1"/>
    <col min="8201" max="8201" width="13.7109375" customWidth="1"/>
    <col min="8202" max="8202" width="24.42578125" customWidth="1"/>
    <col min="8203" max="8203" width="15" customWidth="1"/>
    <col min="8448" max="8448" width="7.28515625" customWidth="1"/>
    <col min="8449" max="8449" width="36.28515625" customWidth="1"/>
    <col min="8450" max="8450" width="9.5703125" customWidth="1"/>
    <col min="8451" max="8451" width="13.140625" customWidth="1"/>
    <col min="8452" max="8452" width="13.7109375" customWidth="1"/>
    <col min="8453" max="8453" width="14.5703125" customWidth="1"/>
    <col min="8454" max="8455" width="14" customWidth="1"/>
    <col min="8456" max="8456" width="12.28515625" customWidth="1"/>
    <col min="8457" max="8457" width="13.7109375" customWidth="1"/>
    <col min="8458" max="8458" width="24.42578125" customWidth="1"/>
    <col min="8459" max="8459" width="15" customWidth="1"/>
    <col min="8704" max="8704" width="7.28515625" customWidth="1"/>
    <col min="8705" max="8705" width="36.28515625" customWidth="1"/>
    <col min="8706" max="8706" width="9.5703125" customWidth="1"/>
    <col min="8707" max="8707" width="13.140625" customWidth="1"/>
    <col min="8708" max="8708" width="13.7109375" customWidth="1"/>
    <col min="8709" max="8709" width="14.5703125" customWidth="1"/>
    <col min="8710" max="8711" width="14" customWidth="1"/>
    <col min="8712" max="8712" width="12.28515625" customWidth="1"/>
    <col min="8713" max="8713" width="13.7109375" customWidth="1"/>
    <col min="8714" max="8714" width="24.42578125" customWidth="1"/>
    <col min="8715" max="8715" width="15" customWidth="1"/>
    <col min="8960" max="8960" width="7.28515625" customWidth="1"/>
    <col min="8961" max="8961" width="36.28515625" customWidth="1"/>
    <col min="8962" max="8962" width="9.5703125" customWidth="1"/>
    <col min="8963" max="8963" width="13.140625" customWidth="1"/>
    <col min="8964" max="8964" width="13.7109375" customWidth="1"/>
    <col min="8965" max="8965" width="14.5703125" customWidth="1"/>
    <col min="8966" max="8967" width="14" customWidth="1"/>
    <col min="8968" max="8968" width="12.28515625" customWidth="1"/>
    <col min="8969" max="8969" width="13.7109375" customWidth="1"/>
    <col min="8970" max="8970" width="24.42578125" customWidth="1"/>
    <col min="8971" max="8971" width="15" customWidth="1"/>
    <col min="9216" max="9216" width="7.28515625" customWidth="1"/>
    <col min="9217" max="9217" width="36.28515625" customWidth="1"/>
    <col min="9218" max="9218" width="9.5703125" customWidth="1"/>
    <col min="9219" max="9219" width="13.140625" customWidth="1"/>
    <col min="9220" max="9220" width="13.7109375" customWidth="1"/>
    <col min="9221" max="9221" width="14.5703125" customWidth="1"/>
    <col min="9222" max="9223" width="14" customWidth="1"/>
    <col min="9224" max="9224" width="12.28515625" customWidth="1"/>
    <col min="9225" max="9225" width="13.7109375" customWidth="1"/>
    <col min="9226" max="9226" width="24.42578125" customWidth="1"/>
    <col min="9227" max="9227" width="15" customWidth="1"/>
    <col min="9472" max="9472" width="7.28515625" customWidth="1"/>
    <col min="9473" max="9473" width="36.28515625" customWidth="1"/>
    <col min="9474" max="9474" width="9.5703125" customWidth="1"/>
    <col min="9475" max="9475" width="13.140625" customWidth="1"/>
    <col min="9476" max="9476" width="13.7109375" customWidth="1"/>
    <col min="9477" max="9477" width="14.5703125" customWidth="1"/>
    <col min="9478" max="9479" width="14" customWidth="1"/>
    <col min="9480" max="9480" width="12.28515625" customWidth="1"/>
    <col min="9481" max="9481" width="13.7109375" customWidth="1"/>
    <col min="9482" max="9482" width="24.42578125" customWidth="1"/>
    <col min="9483" max="9483" width="15" customWidth="1"/>
    <col min="9728" max="9728" width="7.28515625" customWidth="1"/>
    <col min="9729" max="9729" width="36.28515625" customWidth="1"/>
    <col min="9730" max="9730" width="9.5703125" customWidth="1"/>
    <col min="9731" max="9731" width="13.140625" customWidth="1"/>
    <col min="9732" max="9732" width="13.7109375" customWidth="1"/>
    <col min="9733" max="9733" width="14.5703125" customWidth="1"/>
    <col min="9734" max="9735" width="14" customWidth="1"/>
    <col min="9736" max="9736" width="12.28515625" customWidth="1"/>
    <col min="9737" max="9737" width="13.7109375" customWidth="1"/>
    <col min="9738" max="9738" width="24.42578125" customWidth="1"/>
    <col min="9739" max="9739" width="15" customWidth="1"/>
    <col min="9984" max="9984" width="7.28515625" customWidth="1"/>
    <col min="9985" max="9985" width="36.28515625" customWidth="1"/>
    <col min="9986" max="9986" width="9.5703125" customWidth="1"/>
    <col min="9987" max="9987" width="13.140625" customWidth="1"/>
    <col min="9988" max="9988" width="13.7109375" customWidth="1"/>
    <col min="9989" max="9989" width="14.5703125" customWidth="1"/>
    <col min="9990" max="9991" width="14" customWidth="1"/>
    <col min="9992" max="9992" width="12.28515625" customWidth="1"/>
    <col min="9993" max="9993" width="13.7109375" customWidth="1"/>
    <col min="9994" max="9994" width="24.42578125" customWidth="1"/>
    <col min="9995" max="9995" width="15" customWidth="1"/>
    <col min="10240" max="10240" width="7.28515625" customWidth="1"/>
    <col min="10241" max="10241" width="36.28515625" customWidth="1"/>
    <col min="10242" max="10242" width="9.5703125" customWidth="1"/>
    <col min="10243" max="10243" width="13.140625" customWidth="1"/>
    <col min="10244" max="10244" width="13.7109375" customWidth="1"/>
    <col min="10245" max="10245" width="14.5703125" customWidth="1"/>
    <col min="10246" max="10247" width="14" customWidth="1"/>
    <col min="10248" max="10248" width="12.28515625" customWidth="1"/>
    <col min="10249" max="10249" width="13.7109375" customWidth="1"/>
    <col min="10250" max="10250" width="24.42578125" customWidth="1"/>
    <col min="10251" max="10251" width="15" customWidth="1"/>
    <col min="10496" max="10496" width="7.28515625" customWidth="1"/>
    <col min="10497" max="10497" width="36.28515625" customWidth="1"/>
    <col min="10498" max="10498" width="9.5703125" customWidth="1"/>
    <col min="10499" max="10499" width="13.140625" customWidth="1"/>
    <col min="10500" max="10500" width="13.7109375" customWidth="1"/>
    <col min="10501" max="10501" width="14.5703125" customWidth="1"/>
    <col min="10502" max="10503" width="14" customWidth="1"/>
    <col min="10504" max="10504" width="12.28515625" customWidth="1"/>
    <col min="10505" max="10505" width="13.7109375" customWidth="1"/>
    <col min="10506" max="10506" width="24.42578125" customWidth="1"/>
    <col min="10507" max="10507" width="15" customWidth="1"/>
    <col min="10752" max="10752" width="7.28515625" customWidth="1"/>
    <col min="10753" max="10753" width="36.28515625" customWidth="1"/>
    <col min="10754" max="10754" width="9.5703125" customWidth="1"/>
    <col min="10755" max="10755" width="13.140625" customWidth="1"/>
    <col min="10756" max="10756" width="13.7109375" customWidth="1"/>
    <col min="10757" max="10757" width="14.5703125" customWidth="1"/>
    <col min="10758" max="10759" width="14" customWidth="1"/>
    <col min="10760" max="10760" width="12.28515625" customWidth="1"/>
    <col min="10761" max="10761" width="13.7109375" customWidth="1"/>
    <col min="10762" max="10762" width="24.42578125" customWidth="1"/>
    <col min="10763" max="10763" width="15" customWidth="1"/>
    <col min="11008" max="11008" width="7.28515625" customWidth="1"/>
    <col min="11009" max="11009" width="36.28515625" customWidth="1"/>
    <col min="11010" max="11010" width="9.5703125" customWidth="1"/>
    <col min="11011" max="11011" width="13.140625" customWidth="1"/>
    <col min="11012" max="11012" width="13.7109375" customWidth="1"/>
    <col min="11013" max="11013" width="14.5703125" customWidth="1"/>
    <col min="11014" max="11015" width="14" customWidth="1"/>
    <col min="11016" max="11016" width="12.28515625" customWidth="1"/>
    <col min="11017" max="11017" width="13.7109375" customWidth="1"/>
    <col min="11018" max="11018" width="24.42578125" customWidth="1"/>
    <col min="11019" max="11019" width="15" customWidth="1"/>
    <col min="11264" max="11264" width="7.28515625" customWidth="1"/>
    <col min="11265" max="11265" width="36.28515625" customWidth="1"/>
    <col min="11266" max="11266" width="9.5703125" customWidth="1"/>
    <col min="11267" max="11267" width="13.140625" customWidth="1"/>
    <col min="11268" max="11268" width="13.7109375" customWidth="1"/>
    <col min="11269" max="11269" width="14.5703125" customWidth="1"/>
    <col min="11270" max="11271" width="14" customWidth="1"/>
    <col min="11272" max="11272" width="12.28515625" customWidth="1"/>
    <col min="11273" max="11273" width="13.7109375" customWidth="1"/>
    <col min="11274" max="11274" width="24.42578125" customWidth="1"/>
    <col min="11275" max="11275" width="15" customWidth="1"/>
    <col min="11520" max="11520" width="7.28515625" customWidth="1"/>
    <col min="11521" max="11521" width="36.28515625" customWidth="1"/>
    <col min="11522" max="11522" width="9.5703125" customWidth="1"/>
    <col min="11523" max="11523" width="13.140625" customWidth="1"/>
    <col min="11524" max="11524" width="13.7109375" customWidth="1"/>
    <col min="11525" max="11525" width="14.5703125" customWidth="1"/>
    <col min="11526" max="11527" width="14" customWidth="1"/>
    <col min="11528" max="11528" width="12.28515625" customWidth="1"/>
    <col min="11529" max="11529" width="13.7109375" customWidth="1"/>
    <col min="11530" max="11530" width="24.42578125" customWidth="1"/>
    <col min="11531" max="11531" width="15" customWidth="1"/>
    <col min="11776" max="11776" width="7.28515625" customWidth="1"/>
    <col min="11777" max="11777" width="36.28515625" customWidth="1"/>
    <col min="11778" max="11778" width="9.5703125" customWidth="1"/>
    <col min="11779" max="11779" width="13.140625" customWidth="1"/>
    <col min="11780" max="11780" width="13.7109375" customWidth="1"/>
    <col min="11781" max="11781" width="14.5703125" customWidth="1"/>
    <col min="11782" max="11783" width="14" customWidth="1"/>
    <col min="11784" max="11784" width="12.28515625" customWidth="1"/>
    <col min="11785" max="11785" width="13.7109375" customWidth="1"/>
    <col min="11786" max="11786" width="24.42578125" customWidth="1"/>
    <col min="11787" max="11787" width="15" customWidth="1"/>
    <col min="12032" max="12032" width="7.28515625" customWidth="1"/>
    <col min="12033" max="12033" width="36.28515625" customWidth="1"/>
    <col min="12034" max="12034" width="9.5703125" customWidth="1"/>
    <col min="12035" max="12035" width="13.140625" customWidth="1"/>
    <col min="12036" max="12036" width="13.7109375" customWidth="1"/>
    <col min="12037" max="12037" width="14.5703125" customWidth="1"/>
    <col min="12038" max="12039" width="14" customWidth="1"/>
    <col min="12040" max="12040" width="12.28515625" customWidth="1"/>
    <col min="12041" max="12041" width="13.7109375" customWidth="1"/>
    <col min="12042" max="12042" width="24.42578125" customWidth="1"/>
    <col min="12043" max="12043" width="15" customWidth="1"/>
    <col min="12288" max="12288" width="7.28515625" customWidth="1"/>
    <col min="12289" max="12289" width="36.28515625" customWidth="1"/>
    <col min="12290" max="12290" width="9.5703125" customWidth="1"/>
    <col min="12291" max="12291" width="13.140625" customWidth="1"/>
    <col min="12292" max="12292" width="13.7109375" customWidth="1"/>
    <col min="12293" max="12293" width="14.5703125" customWidth="1"/>
    <col min="12294" max="12295" width="14" customWidth="1"/>
    <col min="12296" max="12296" width="12.28515625" customWidth="1"/>
    <col min="12297" max="12297" width="13.7109375" customWidth="1"/>
    <col min="12298" max="12298" width="24.42578125" customWidth="1"/>
    <col min="12299" max="12299" width="15" customWidth="1"/>
    <col min="12544" max="12544" width="7.28515625" customWidth="1"/>
    <col min="12545" max="12545" width="36.28515625" customWidth="1"/>
    <col min="12546" max="12546" width="9.5703125" customWidth="1"/>
    <col min="12547" max="12547" width="13.140625" customWidth="1"/>
    <col min="12548" max="12548" width="13.7109375" customWidth="1"/>
    <col min="12549" max="12549" width="14.5703125" customWidth="1"/>
    <col min="12550" max="12551" width="14" customWidth="1"/>
    <col min="12552" max="12552" width="12.28515625" customWidth="1"/>
    <col min="12553" max="12553" width="13.7109375" customWidth="1"/>
    <col min="12554" max="12554" width="24.42578125" customWidth="1"/>
    <col min="12555" max="12555" width="15" customWidth="1"/>
    <col min="12800" max="12800" width="7.28515625" customWidth="1"/>
    <col min="12801" max="12801" width="36.28515625" customWidth="1"/>
    <col min="12802" max="12802" width="9.5703125" customWidth="1"/>
    <col min="12803" max="12803" width="13.140625" customWidth="1"/>
    <col min="12804" max="12804" width="13.7109375" customWidth="1"/>
    <col min="12805" max="12805" width="14.5703125" customWidth="1"/>
    <col min="12806" max="12807" width="14" customWidth="1"/>
    <col min="12808" max="12808" width="12.28515625" customWidth="1"/>
    <col min="12809" max="12809" width="13.7109375" customWidth="1"/>
    <col min="12810" max="12810" width="24.42578125" customWidth="1"/>
    <col min="12811" max="12811" width="15" customWidth="1"/>
    <col min="13056" max="13056" width="7.28515625" customWidth="1"/>
    <col min="13057" max="13057" width="36.28515625" customWidth="1"/>
    <col min="13058" max="13058" width="9.5703125" customWidth="1"/>
    <col min="13059" max="13059" width="13.140625" customWidth="1"/>
    <col min="13060" max="13060" width="13.7109375" customWidth="1"/>
    <col min="13061" max="13061" width="14.5703125" customWidth="1"/>
    <col min="13062" max="13063" width="14" customWidth="1"/>
    <col min="13064" max="13064" width="12.28515625" customWidth="1"/>
    <col min="13065" max="13065" width="13.7109375" customWidth="1"/>
    <col min="13066" max="13066" width="24.42578125" customWidth="1"/>
    <col min="13067" max="13067" width="15" customWidth="1"/>
    <col min="13312" max="13312" width="7.28515625" customWidth="1"/>
    <col min="13313" max="13313" width="36.28515625" customWidth="1"/>
    <col min="13314" max="13314" width="9.5703125" customWidth="1"/>
    <col min="13315" max="13315" width="13.140625" customWidth="1"/>
    <col min="13316" max="13316" width="13.7109375" customWidth="1"/>
    <col min="13317" max="13317" width="14.5703125" customWidth="1"/>
    <col min="13318" max="13319" width="14" customWidth="1"/>
    <col min="13320" max="13320" width="12.28515625" customWidth="1"/>
    <col min="13321" max="13321" width="13.7109375" customWidth="1"/>
    <col min="13322" max="13322" width="24.42578125" customWidth="1"/>
    <col min="13323" max="13323" width="15" customWidth="1"/>
    <col min="13568" max="13568" width="7.28515625" customWidth="1"/>
    <col min="13569" max="13569" width="36.28515625" customWidth="1"/>
    <col min="13570" max="13570" width="9.5703125" customWidth="1"/>
    <col min="13571" max="13571" width="13.140625" customWidth="1"/>
    <col min="13572" max="13572" width="13.7109375" customWidth="1"/>
    <col min="13573" max="13573" width="14.5703125" customWidth="1"/>
    <col min="13574" max="13575" width="14" customWidth="1"/>
    <col min="13576" max="13576" width="12.28515625" customWidth="1"/>
    <col min="13577" max="13577" width="13.7109375" customWidth="1"/>
    <col min="13578" max="13578" width="24.42578125" customWidth="1"/>
    <col min="13579" max="13579" width="15" customWidth="1"/>
    <col min="13824" max="13824" width="7.28515625" customWidth="1"/>
    <col min="13825" max="13825" width="36.28515625" customWidth="1"/>
    <col min="13826" max="13826" width="9.5703125" customWidth="1"/>
    <col min="13827" max="13827" width="13.140625" customWidth="1"/>
    <col min="13828" max="13828" width="13.7109375" customWidth="1"/>
    <col min="13829" max="13829" width="14.5703125" customWidth="1"/>
    <col min="13830" max="13831" width="14" customWidth="1"/>
    <col min="13832" max="13832" width="12.28515625" customWidth="1"/>
    <col min="13833" max="13833" width="13.7109375" customWidth="1"/>
    <col min="13834" max="13834" width="24.42578125" customWidth="1"/>
    <col min="13835" max="13835" width="15" customWidth="1"/>
    <col min="14080" max="14080" width="7.28515625" customWidth="1"/>
    <col min="14081" max="14081" width="36.28515625" customWidth="1"/>
    <col min="14082" max="14082" width="9.5703125" customWidth="1"/>
    <col min="14083" max="14083" width="13.140625" customWidth="1"/>
    <col min="14084" max="14084" width="13.7109375" customWidth="1"/>
    <col min="14085" max="14085" width="14.5703125" customWidth="1"/>
    <col min="14086" max="14087" width="14" customWidth="1"/>
    <col min="14088" max="14088" width="12.28515625" customWidth="1"/>
    <col min="14089" max="14089" width="13.7109375" customWidth="1"/>
    <col min="14090" max="14090" width="24.42578125" customWidth="1"/>
    <col min="14091" max="14091" width="15" customWidth="1"/>
    <col min="14336" max="14336" width="7.28515625" customWidth="1"/>
    <col min="14337" max="14337" width="36.28515625" customWidth="1"/>
    <col min="14338" max="14338" width="9.5703125" customWidth="1"/>
    <col min="14339" max="14339" width="13.140625" customWidth="1"/>
    <col min="14340" max="14340" width="13.7109375" customWidth="1"/>
    <col min="14341" max="14341" width="14.5703125" customWidth="1"/>
    <col min="14342" max="14343" width="14" customWidth="1"/>
    <col min="14344" max="14344" width="12.28515625" customWidth="1"/>
    <col min="14345" max="14345" width="13.7109375" customWidth="1"/>
    <col min="14346" max="14346" width="24.42578125" customWidth="1"/>
    <col min="14347" max="14347" width="15" customWidth="1"/>
    <col min="14592" max="14592" width="7.28515625" customWidth="1"/>
    <col min="14593" max="14593" width="36.28515625" customWidth="1"/>
    <col min="14594" max="14594" width="9.5703125" customWidth="1"/>
    <col min="14595" max="14595" width="13.140625" customWidth="1"/>
    <col min="14596" max="14596" width="13.7109375" customWidth="1"/>
    <col min="14597" max="14597" width="14.5703125" customWidth="1"/>
    <col min="14598" max="14599" width="14" customWidth="1"/>
    <col min="14600" max="14600" width="12.28515625" customWidth="1"/>
    <col min="14601" max="14601" width="13.7109375" customWidth="1"/>
    <col min="14602" max="14602" width="24.42578125" customWidth="1"/>
    <col min="14603" max="14603" width="15" customWidth="1"/>
    <col min="14848" max="14848" width="7.28515625" customWidth="1"/>
    <col min="14849" max="14849" width="36.28515625" customWidth="1"/>
    <col min="14850" max="14850" width="9.5703125" customWidth="1"/>
    <col min="14851" max="14851" width="13.140625" customWidth="1"/>
    <col min="14852" max="14852" width="13.7109375" customWidth="1"/>
    <col min="14853" max="14853" width="14.5703125" customWidth="1"/>
    <col min="14854" max="14855" width="14" customWidth="1"/>
    <col min="14856" max="14856" width="12.28515625" customWidth="1"/>
    <col min="14857" max="14857" width="13.7109375" customWidth="1"/>
    <col min="14858" max="14858" width="24.42578125" customWidth="1"/>
    <col min="14859" max="14859" width="15" customWidth="1"/>
    <col min="15104" max="15104" width="7.28515625" customWidth="1"/>
    <col min="15105" max="15105" width="36.28515625" customWidth="1"/>
    <col min="15106" max="15106" width="9.5703125" customWidth="1"/>
    <col min="15107" max="15107" width="13.140625" customWidth="1"/>
    <col min="15108" max="15108" width="13.7109375" customWidth="1"/>
    <col min="15109" max="15109" width="14.5703125" customWidth="1"/>
    <col min="15110" max="15111" width="14" customWidth="1"/>
    <col min="15112" max="15112" width="12.28515625" customWidth="1"/>
    <col min="15113" max="15113" width="13.7109375" customWidth="1"/>
    <col min="15114" max="15114" width="24.42578125" customWidth="1"/>
    <col min="15115" max="15115" width="15" customWidth="1"/>
    <col min="15360" max="15360" width="7.28515625" customWidth="1"/>
    <col min="15361" max="15361" width="36.28515625" customWidth="1"/>
    <col min="15362" max="15362" width="9.5703125" customWidth="1"/>
    <col min="15363" max="15363" width="13.140625" customWidth="1"/>
    <col min="15364" max="15364" width="13.7109375" customWidth="1"/>
    <col min="15365" max="15365" width="14.5703125" customWidth="1"/>
    <col min="15366" max="15367" width="14" customWidth="1"/>
    <col min="15368" max="15368" width="12.28515625" customWidth="1"/>
    <col min="15369" max="15369" width="13.7109375" customWidth="1"/>
    <col min="15370" max="15370" width="24.42578125" customWidth="1"/>
    <col min="15371" max="15371" width="15" customWidth="1"/>
    <col min="15616" max="15616" width="7.28515625" customWidth="1"/>
    <col min="15617" max="15617" width="36.28515625" customWidth="1"/>
    <col min="15618" max="15618" width="9.5703125" customWidth="1"/>
    <col min="15619" max="15619" width="13.140625" customWidth="1"/>
    <col min="15620" max="15620" width="13.7109375" customWidth="1"/>
    <col min="15621" max="15621" width="14.5703125" customWidth="1"/>
    <col min="15622" max="15623" width="14" customWidth="1"/>
    <col min="15624" max="15624" width="12.28515625" customWidth="1"/>
    <col min="15625" max="15625" width="13.7109375" customWidth="1"/>
    <col min="15626" max="15626" width="24.42578125" customWidth="1"/>
    <col min="15627" max="15627" width="15" customWidth="1"/>
    <col min="15872" max="15872" width="7.28515625" customWidth="1"/>
    <col min="15873" max="15873" width="36.28515625" customWidth="1"/>
    <col min="15874" max="15874" width="9.5703125" customWidth="1"/>
    <col min="15875" max="15875" width="13.140625" customWidth="1"/>
    <col min="15876" max="15876" width="13.7109375" customWidth="1"/>
    <col min="15877" max="15877" width="14.5703125" customWidth="1"/>
    <col min="15878" max="15879" width="14" customWidth="1"/>
    <col min="15880" max="15880" width="12.28515625" customWidth="1"/>
    <col min="15881" max="15881" width="13.7109375" customWidth="1"/>
    <col min="15882" max="15882" width="24.42578125" customWidth="1"/>
    <col min="15883" max="15883" width="15" customWidth="1"/>
    <col min="16128" max="16128" width="7.28515625" customWidth="1"/>
    <col min="16129" max="16129" width="36.28515625" customWidth="1"/>
    <col min="16130" max="16130" width="9.5703125" customWidth="1"/>
    <col min="16131" max="16131" width="13.140625" customWidth="1"/>
    <col min="16132" max="16132" width="13.7109375" customWidth="1"/>
    <col min="16133" max="16133" width="14.5703125" customWidth="1"/>
    <col min="16134" max="16135" width="14" customWidth="1"/>
    <col min="16136" max="16136" width="12.28515625" customWidth="1"/>
    <col min="16137" max="16137" width="13.7109375" customWidth="1"/>
    <col min="16138" max="16138" width="24.42578125" customWidth="1"/>
    <col min="16139" max="16139" width="15" customWidth="1"/>
  </cols>
  <sheetData>
    <row r="5" spans="1:12" ht="27.75" customHeight="1" thickBot="1"/>
    <row r="6" spans="1:12" ht="19.5" customHeight="1" thickTop="1" thickBot="1">
      <c r="A6" s="586" t="s">
        <v>95</v>
      </c>
      <c r="B6" s="587"/>
      <c r="C6" s="587"/>
      <c r="D6" s="587"/>
      <c r="E6" s="587"/>
      <c r="F6" s="587"/>
      <c r="G6" s="587"/>
      <c r="H6" s="587"/>
      <c r="I6" s="588" t="s">
        <v>96</v>
      </c>
    </row>
    <row r="7" spans="1:12" ht="16.5" customHeight="1" thickTop="1" thickBot="1">
      <c r="A7" s="589" t="str">
        <f>'POÇO ARTESIANO; RESERVATÓRIO '!$A$6:$J$6</f>
        <v>OBRA: ORÇAMENTO SINTÉTICO DE MATERIAL E MÃO DE OBRA PARA A PERFURAÇÃO DO POÇO DE 80 METROS LINEARES EM SOLO E ROCHAS SEDIMENTARES, QUE SERÁ IMPLANTADO NA LAVANDERIA MUNICIPAL DA FLORESTA, SITO À 11ª RUA DA FLORESTA s/n, ESQUINA COM A 7ª TRAVESSA, ENFRENTE DO RESERVATÓRIO ELEVADO JÁ EXISTENTE NA LAVANDERIA MUNICIPAL - BAIRRO DA FLORESTA - ITAITUBA/PA</v>
      </c>
      <c r="B7" s="590"/>
      <c r="C7" s="590"/>
      <c r="D7" s="590"/>
      <c r="E7" s="590"/>
      <c r="F7" s="590"/>
      <c r="G7" s="590"/>
      <c r="H7" s="591"/>
      <c r="I7" s="588"/>
      <c r="J7" s="64"/>
      <c r="K7" s="64"/>
      <c r="L7" s="65"/>
    </row>
    <row r="8" spans="1:12" ht="50.25" customHeight="1" thickTop="1" thickBot="1">
      <c r="A8" s="592"/>
      <c r="B8" s="593"/>
      <c r="C8" s="593"/>
      <c r="D8" s="593"/>
      <c r="E8" s="593"/>
      <c r="F8" s="593"/>
      <c r="G8" s="593"/>
      <c r="H8" s="594"/>
      <c r="I8" s="66" t="s">
        <v>382</v>
      </c>
      <c r="J8" s="64"/>
      <c r="K8" s="64"/>
      <c r="L8" s="65"/>
    </row>
    <row r="9" spans="1:12" ht="40.5" customHeight="1" thickTop="1" thickBot="1">
      <c r="A9" s="67" t="s">
        <v>3</v>
      </c>
      <c r="B9" s="68" t="s">
        <v>97</v>
      </c>
      <c r="C9" s="68" t="s">
        <v>98</v>
      </c>
      <c r="D9" s="68" t="s">
        <v>99</v>
      </c>
      <c r="E9" s="69" t="s">
        <v>100</v>
      </c>
      <c r="F9" s="69" t="s">
        <v>128</v>
      </c>
      <c r="G9" s="68" t="s">
        <v>101</v>
      </c>
      <c r="H9" s="68" t="s">
        <v>102</v>
      </c>
      <c r="I9" s="70" t="s">
        <v>14</v>
      </c>
      <c r="J9" s="62"/>
      <c r="K9" s="62"/>
      <c r="L9" s="65"/>
    </row>
    <row r="10" spans="1:12" ht="20.100000000000001" customHeight="1" thickTop="1">
      <c r="A10" s="88" t="str">
        <f>'POÇO ARTESIANO; RESERVATÓRIO '!A12</f>
        <v>1.0</v>
      </c>
      <c r="B10" s="124" t="str">
        <f>'POÇO ARTESIANO; RESERVATÓRIO '!B12</f>
        <v xml:space="preserve">PERFURAÇÃO DO POÇO - 80 m </v>
      </c>
      <c r="C10" s="562"/>
      <c r="D10" s="563"/>
      <c r="E10" s="563"/>
      <c r="F10" s="563"/>
      <c r="G10" s="563"/>
      <c r="H10" s="563"/>
      <c r="I10" s="564"/>
      <c r="J10" s="62"/>
      <c r="K10" s="62"/>
      <c r="L10" s="65"/>
    </row>
    <row r="11" spans="1:12" ht="20.100000000000001" customHeight="1">
      <c r="A11" s="71" t="str">
        <f>'POÇO ARTESIANO; RESERVATÓRIO '!A13</f>
        <v>1.1</v>
      </c>
      <c r="B11" s="123" t="str">
        <f>'POÇO ARTESIANO; RESERVATÓRIO '!B13</f>
        <v>SERVIÇOS PRELIMINARES:</v>
      </c>
      <c r="C11" s="595"/>
      <c r="D11" s="596"/>
      <c r="E11" s="596"/>
      <c r="F11" s="596"/>
      <c r="G11" s="596"/>
      <c r="H11" s="596"/>
      <c r="I11" s="597"/>
      <c r="J11" s="62"/>
      <c r="K11" s="62"/>
      <c r="L11" s="65"/>
    </row>
    <row r="12" spans="1:12" ht="18.95" customHeight="1">
      <c r="A12" s="579" t="str">
        <f>'POÇO ARTESIANO; RESERVATÓRIO '!A14</f>
        <v>1.1.1</v>
      </c>
      <c r="B12" s="581" t="str">
        <f>'POÇO ARTESIANO; RESERVATÓRIO '!B14</f>
        <v>MOBILIZACAO E INSTALACAO DE 01 EQUIPAMENTO DE SONDAGEM, DISTANCIA DE 10KM ATE 20KM.</v>
      </c>
      <c r="C12" s="558" t="str">
        <f>'POÇO ARTESIANO; RESERVATÓRIO '!C14</f>
        <v>und.</v>
      </c>
      <c r="D12" s="578">
        <f>'POÇO ARTESIANO; RESERVATÓRIO '!D14</f>
        <v>1</v>
      </c>
      <c r="E12" s="561">
        <f>'POÇO ARTESIANO; RESERVATÓRIO '!E14</f>
        <v>587.82720000000006</v>
      </c>
      <c r="F12" s="72">
        <v>1</v>
      </c>
      <c r="G12" s="72">
        <v>1</v>
      </c>
      <c r="H12" s="72" t="s">
        <v>103</v>
      </c>
      <c r="I12" s="73">
        <v>1</v>
      </c>
      <c r="J12" s="74"/>
      <c r="K12" s="62"/>
      <c r="L12" s="65"/>
    </row>
    <row r="13" spans="1:12" ht="18.95" customHeight="1">
      <c r="A13" s="580"/>
      <c r="B13" s="576"/>
      <c r="C13" s="582"/>
      <c r="D13" s="598"/>
      <c r="E13" s="585"/>
      <c r="F13" s="75">
        <f>E12*D12</f>
        <v>587.82720000000006</v>
      </c>
      <c r="G13" s="76">
        <f>F13</f>
        <v>587.82720000000006</v>
      </c>
      <c r="H13" s="77" t="s">
        <v>103</v>
      </c>
      <c r="I13" s="78">
        <f>SUM(G13)</f>
        <v>587.82720000000006</v>
      </c>
      <c r="J13" s="138"/>
      <c r="K13" s="62"/>
      <c r="L13" s="65"/>
    </row>
    <row r="14" spans="1:12" ht="35.1" customHeight="1">
      <c r="A14" s="579" t="str">
        <f>'POÇO ARTESIANO; RESERVATÓRIO '!A15</f>
        <v>1.1.2</v>
      </c>
      <c r="B14" s="547" t="str">
        <f>'POÇO ARTESIANO; RESERVATÓRIO '!B15</f>
        <v>LOCACAO CONVENCIONAL DE OBRA, UTILIZANDO GABARITO DE TÁBUAS CORRIDAS PONTALETADAS A CADA 2,00M - 2 UTILIZAÇÕES.</v>
      </c>
      <c r="C14" s="549" t="str">
        <f>'POÇO ARTESIANO; RESERVATÓRIO '!C15</f>
        <v>m</v>
      </c>
      <c r="D14" s="577">
        <f>'POÇO ARTESIANO; RESERVATÓRIO '!D15</f>
        <v>120</v>
      </c>
      <c r="E14" s="560">
        <f>'POÇO ARTESIANO; RESERVATÓRIO '!E15</f>
        <v>44.924331270000003</v>
      </c>
      <c r="F14" s="79">
        <v>1</v>
      </c>
      <c r="G14" s="79">
        <v>1</v>
      </c>
      <c r="H14" s="77" t="s">
        <v>103</v>
      </c>
      <c r="I14" s="80">
        <v>1</v>
      </c>
      <c r="J14" s="138"/>
      <c r="K14" s="62"/>
      <c r="L14" s="65"/>
    </row>
    <row r="15" spans="1:12" ht="35.1" customHeight="1">
      <c r="A15" s="580"/>
      <c r="B15" s="576"/>
      <c r="C15" s="558"/>
      <c r="D15" s="578"/>
      <c r="E15" s="561"/>
      <c r="F15" s="75">
        <f>E14*D14</f>
        <v>5390.9197524000001</v>
      </c>
      <c r="G15" s="76">
        <f>F15</f>
        <v>5390.9197524000001</v>
      </c>
      <c r="H15" s="77" t="s">
        <v>103</v>
      </c>
      <c r="I15" s="78">
        <f>G15</f>
        <v>5390.9197524000001</v>
      </c>
      <c r="J15" s="138"/>
      <c r="K15" s="62"/>
      <c r="L15" s="65"/>
    </row>
    <row r="16" spans="1:12" ht="15.95" customHeight="1">
      <c r="A16" s="579" t="str">
        <f>'POÇO ARTESIANO; RESERVATÓRIO '!A16</f>
        <v>1.1.3</v>
      </c>
      <c r="B16" s="547" t="str">
        <f>'POÇO ARTESIANO; RESERVATÓRIO '!B16</f>
        <v>Placa da obra em chapa galvanizada. 2,00x1,20m.</v>
      </c>
      <c r="C16" s="549" t="str">
        <f>'POÇO ARTESIANO; RESERVATÓRIO '!C16</f>
        <v>m²</v>
      </c>
      <c r="D16" s="577">
        <f>'POÇO ARTESIANO; RESERVATÓRIO '!D16</f>
        <v>2</v>
      </c>
      <c r="E16" s="560">
        <f>'POÇO ARTESIANO; RESERVATÓRIO '!E16</f>
        <v>490.40232359999993</v>
      </c>
      <c r="F16" s="79">
        <v>1</v>
      </c>
      <c r="G16" s="79">
        <v>1</v>
      </c>
      <c r="H16" s="77" t="s">
        <v>103</v>
      </c>
      <c r="I16" s="80">
        <v>1</v>
      </c>
      <c r="J16" s="138"/>
      <c r="K16" s="62"/>
      <c r="L16" s="65"/>
    </row>
    <row r="17" spans="1:12" ht="15.95" customHeight="1">
      <c r="A17" s="580"/>
      <c r="B17" s="576"/>
      <c r="C17" s="558"/>
      <c r="D17" s="578"/>
      <c r="E17" s="561"/>
      <c r="F17" s="75">
        <f>E16*D16</f>
        <v>980.80464719999986</v>
      </c>
      <c r="G17" s="76">
        <f>F17</f>
        <v>980.80464719999986</v>
      </c>
      <c r="H17" s="77" t="s">
        <v>103</v>
      </c>
      <c r="I17" s="78">
        <f>G17</f>
        <v>980.80464719999986</v>
      </c>
      <c r="J17" s="138"/>
      <c r="K17" s="62"/>
      <c r="L17" s="65"/>
    </row>
    <row r="18" spans="1:12" ht="15.95" customHeight="1">
      <c r="A18" s="579" t="str">
        <f>'POÇO ARTESIANO; RESERVATÓRIO '!A17</f>
        <v>1.1.4</v>
      </c>
      <c r="B18" s="600" t="str">
        <f>'POÇO ARTESIANO; RESERVATÓRIO '!B17</f>
        <v>CAPINA E LIMPEZA MANUAL DE TERRENO.</v>
      </c>
      <c r="C18" s="602" t="str">
        <f>'POÇO ARTESIANO; RESERVATÓRIO '!C17</f>
        <v>m²</v>
      </c>
      <c r="D18" s="604">
        <f>'POÇO ARTESIANO; RESERVATÓRIO '!D17</f>
        <v>120</v>
      </c>
      <c r="E18" s="606">
        <f>'POÇO ARTESIANO; RESERVATÓRIO '!E17</f>
        <v>1.401456</v>
      </c>
      <c r="F18" s="81">
        <v>1</v>
      </c>
      <c r="G18" s="81">
        <v>1</v>
      </c>
      <c r="H18" s="77" t="s">
        <v>103</v>
      </c>
      <c r="I18" s="82">
        <v>1</v>
      </c>
      <c r="J18" s="138"/>
      <c r="K18" s="62"/>
      <c r="L18" s="62"/>
    </row>
    <row r="19" spans="1:12" ht="15.95" customHeight="1">
      <c r="A19" s="599"/>
      <c r="B19" s="601"/>
      <c r="C19" s="603"/>
      <c r="D19" s="605"/>
      <c r="E19" s="607"/>
      <c r="F19" s="84">
        <f>D18*E18</f>
        <v>168.17472000000001</v>
      </c>
      <c r="G19" s="85">
        <f>F19</f>
        <v>168.17472000000001</v>
      </c>
      <c r="H19" s="86" t="s">
        <v>103</v>
      </c>
      <c r="I19" s="87">
        <f>SUM(G19)</f>
        <v>168.17472000000001</v>
      </c>
      <c r="J19" s="138"/>
      <c r="K19" s="62"/>
      <c r="L19" s="62"/>
    </row>
    <row r="20" spans="1:12" ht="30" customHeight="1">
      <c r="A20" s="88" t="str">
        <f>'POÇO ARTESIANO; RESERVATÓRIO '!A18</f>
        <v>1.2</v>
      </c>
      <c r="B20" s="124" t="str">
        <f>'POÇO ARTESIANO; RESERVATÓRIO '!B18</f>
        <v>PERFURAÇÃO EM SOLO E ROCHAS SEDIMENTARES</v>
      </c>
      <c r="C20" s="562"/>
      <c r="D20" s="563"/>
      <c r="E20" s="563"/>
      <c r="F20" s="563"/>
      <c r="G20" s="563"/>
      <c r="H20" s="563"/>
      <c r="I20" s="564"/>
      <c r="J20" s="138"/>
      <c r="K20" s="62"/>
      <c r="L20" s="62"/>
    </row>
    <row r="21" spans="1:12" ht="15.95" customHeight="1">
      <c r="A21" s="579" t="str">
        <f>'POÇO ARTESIANO; RESERVATÓRIO '!A19</f>
        <v>1.2.1</v>
      </c>
      <c r="B21" s="581" t="str">
        <f>'POÇO ARTESIANO; RESERVATÓRIO '!B19</f>
        <v>Perfuração de poço com perfuratriz (com diâmetro DN 10 ")</v>
      </c>
      <c r="C21" s="558" t="str">
        <f>'POÇO ARTESIANO; RESERVATÓRIO '!C19</f>
        <v>m</v>
      </c>
      <c r="D21" s="583">
        <f>'POÇO ARTESIANO; RESERVATÓRIO '!D19</f>
        <v>80</v>
      </c>
      <c r="E21" s="561">
        <f>'POÇO ARTESIANO; RESERVATÓRIO '!E19</f>
        <v>52.203203999999999</v>
      </c>
      <c r="F21" s="72">
        <v>1</v>
      </c>
      <c r="G21" s="72">
        <v>1</v>
      </c>
      <c r="H21" s="72" t="s">
        <v>103</v>
      </c>
      <c r="I21" s="73">
        <v>1</v>
      </c>
      <c r="J21" s="138"/>
      <c r="K21" s="62"/>
      <c r="L21" s="62"/>
    </row>
    <row r="22" spans="1:12" ht="15.95" customHeight="1">
      <c r="A22" s="580"/>
      <c r="B22" s="576"/>
      <c r="C22" s="582"/>
      <c r="D22" s="584"/>
      <c r="E22" s="585"/>
      <c r="F22" s="75">
        <f>E21*D21</f>
        <v>4176.2563200000004</v>
      </c>
      <c r="G22" s="76">
        <f>F22</f>
        <v>4176.2563200000004</v>
      </c>
      <c r="H22" s="77" t="s">
        <v>103</v>
      </c>
      <c r="I22" s="78">
        <f>SUM(G22)</f>
        <v>4176.2563200000004</v>
      </c>
      <c r="J22" s="138"/>
      <c r="K22" s="62"/>
      <c r="L22" s="62"/>
    </row>
    <row r="23" spans="1:12" ht="20.100000000000001" customHeight="1">
      <c r="A23" s="88" t="str">
        <f>'POÇO ARTESIANO; RESERVATÓRIO '!A20</f>
        <v>1.3</v>
      </c>
      <c r="B23" s="124" t="str">
        <f>'POÇO ARTESIANO; RESERVATÓRIO '!B20</f>
        <v>PERFURAÇÃO EM ROCHA:</v>
      </c>
      <c r="C23" s="562"/>
      <c r="D23" s="563"/>
      <c r="E23" s="563"/>
      <c r="F23" s="563"/>
      <c r="G23" s="563"/>
      <c r="H23" s="563"/>
      <c r="I23" s="564"/>
      <c r="J23" s="138"/>
      <c r="K23" s="62"/>
      <c r="L23" s="62"/>
    </row>
    <row r="24" spans="1:12" ht="15.95" customHeight="1">
      <c r="A24" s="579" t="str">
        <f>'POÇO ARTESIANO; RESERVATÓRIO '!A21</f>
        <v>1.3.1</v>
      </c>
      <c r="B24" s="547" t="str">
        <f>'POÇO ARTESIANO; RESERVATÓRIO '!B21</f>
        <v>Perfuração de poço com perfuratriz à percussão (com diâmetro DN 8")</v>
      </c>
      <c r="C24" s="549" t="str">
        <f>'POÇO ARTESIANO; RESERVATÓRIO '!C21</f>
        <v>m</v>
      </c>
      <c r="D24" s="551">
        <f>'POÇO ARTESIANO; RESERVATÓRIO '!D21</f>
        <v>70</v>
      </c>
      <c r="E24" s="560">
        <f>'POÇO ARTESIANO; RESERVATÓRIO '!E21</f>
        <v>84.556920000000005</v>
      </c>
      <c r="F24" s="79">
        <v>1</v>
      </c>
      <c r="G24" s="79">
        <v>1</v>
      </c>
      <c r="H24" s="77" t="s">
        <v>103</v>
      </c>
      <c r="I24" s="80">
        <v>1</v>
      </c>
      <c r="J24" s="138"/>
      <c r="K24" s="62"/>
      <c r="L24" s="62"/>
    </row>
    <row r="25" spans="1:12" ht="15.95" customHeight="1">
      <c r="A25" s="580"/>
      <c r="B25" s="576"/>
      <c r="C25" s="558"/>
      <c r="D25" s="559"/>
      <c r="E25" s="561"/>
      <c r="F25" s="75">
        <f>E24*D24</f>
        <v>5918.9844000000003</v>
      </c>
      <c r="G25" s="76">
        <f>F25</f>
        <v>5918.9844000000003</v>
      </c>
      <c r="H25" s="77" t="s">
        <v>103</v>
      </c>
      <c r="I25" s="78">
        <f>G25</f>
        <v>5918.9844000000003</v>
      </c>
      <c r="J25" s="138"/>
      <c r="K25" s="62"/>
      <c r="L25" s="62"/>
    </row>
    <row r="26" spans="1:12" ht="20.100000000000001" customHeight="1">
      <c r="A26" s="88" t="str">
        <f>'POÇO ARTESIANO; RESERVATÓRIO '!A22</f>
        <v>1.4</v>
      </c>
      <c r="B26" s="124" t="str">
        <f>'POÇO ARTESIANO; RESERVATÓRIO '!B22</f>
        <v>ALARGAMENTO DO FURO:</v>
      </c>
      <c r="C26" s="562"/>
      <c r="D26" s="563"/>
      <c r="E26" s="563"/>
      <c r="F26" s="563"/>
      <c r="G26" s="563"/>
      <c r="H26" s="563"/>
      <c r="I26" s="564"/>
      <c r="J26" s="138"/>
      <c r="K26" s="62"/>
      <c r="L26" s="62"/>
    </row>
    <row r="27" spans="1:12" ht="15.95" customHeight="1">
      <c r="A27" s="565" t="str">
        <f>'POÇO ARTESIANO; RESERVATÓRIO '!A23</f>
        <v>1.4.1</v>
      </c>
      <c r="B27" s="567" t="str">
        <f>'POÇO ARTESIANO; RESERVATÓRIO '!B23</f>
        <v>Perfuração de poço com perfuratriz à percussão (com diâmetro DN10")</v>
      </c>
      <c r="C27" s="569" t="str">
        <f>'POÇO ARTESIANO; RESERVATÓRIO '!C23</f>
        <v>m</v>
      </c>
      <c r="D27" s="571">
        <f>'POÇO ARTESIANO; RESERVATÓRIO '!D23</f>
        <v>60</v>
      </c>
      <c r="E27" s="573">
        <f>'POÇO ARTESIANO; RESERVATÓRIO '!E23</f>
        <v>52.203203999999999</v>
      </c>
      <c r="F27" s="169">
        <v>1</v>
      </c>
      <c r="G27" s="169">
        <v>1</v>
      </c>
      <c r="H27" s="170" t="s">
        <v>103</v>
      </c>
      <c r="I27" s="94">
        <v>1</v>
      </c>
      <c r="J27" s="138"/>
      <c r="K27" s="62"/>
      <c r="L27" s="62"/>
    </row>
    <row r="28" spans="1:12" ht="15.95" customHeight="1" thickBot="1">
      <c r="A28" s="566"/>
      <c r="B28" s="568"/>
      <c r="C28" s="570"/>
      <c r="D28" s="572"/>
      <c r="E28" s="574"/>
      <c r="F28" s="89">
        <f>D27*E27</f>
        <v>3132.1922399999999</v>
      </c>
      <c r="G28" s="90">
        <f>F28</f>
        <v>3132.1922399999999</v>
      </c>
      <c r="H28" s="91" t="s">
        <v>103</v>
      </c>
      <c r="I28" s="92">
        <f>SUM(G28)</f>
        <v>3132.1922399999999</v>
      </c>
      <c r="J28" s="138"/>
      <c r="K28" s="62"/>
      <c r="L28" s="62"/>
    </row>
    <row r="29" spans="1:12" ht="30" customHeight="1" thickTop="1">
      <c r="A29" s="71" t="str">
        <f>'POÇO ARTESIANO; RESERVATÓRIO '!A24</f>
        <v>1.5</v>
      </c>
      <c r="B29" s="123" t="str">
        <f>'POÇO ARTESIANO; RESERVATÓRIO '!B24</f>
        <v>FORNECIMENTO E INSTALAÇÃO TUBO DE RECALQUE</v>
      </c>
      <c r="C29" s="536"/>
      <c r="D29" s="537"/>
      <c r="E29" s="537"/>
      <c r="F29" s="537"/>
      <c r="G29" s="537"/>
      <c r="H29" s="537"/>
      <c r="I29" s="538"/>
      <c r="J29" s="138"/>
      <c r="K29" s="62"/>
      <c r="L29" s="62"/>
    </row>
    <row r="30" spans="1:12" ht="15.95" customHeight="1">
      <c r="A30" s="530" t="str">
        <f>'POÇO ARTESIANO; RESERVATÓRIO '!A25</f>
        <v>1.5.1</v>
      </c>
      <c r="B30" s="531" t="str">
        <f>'POÇO ARTESIANO; RESERVATÓRIO '!B25</f>
        <v>TUBO GEO. 150x4mt,  Ø6".</v>
      </c>
      <c r="C30" s="575" t="str">
        <f>'POÇO ARTESIANO; RESERVATÓRIO '!C25</f>
        <v>m</v>
      </c>
      <c r="D30" s="533">
        <f>'POÇO ARTESIANO; RESERVATÓRIO '!D25</f>
        <v>48</v>
      </c>
      <c r="E30" s="534">
        <f>'POÇO ARTESIANO; RESERVATÓRIO '!E25</f>
        <v>502.24</v>
      </c>
      <c r="F30" s="116">
        <v>1</v>
      </c>
      <c r="G30" s="93">
        <v>0.5</v>
      </c>
      <c r="H30" s="93">
        <v>0.5</v>
      </c>
      <c r="I30" s="117">
        <v>1</v>
      </c>
      <c r="J30" s="138"/>
      <c r="K30" s="62"/>
      <c r="L30" s="62"/>
    </row>
    <row r="31" spans="1:12" ht="15.95" customHeight="1">
      <c r="A31" s="515"/>
      <c r="B31" s="517"/>
      <c r="C31" s="519"/>
      <c r="D31" s="521"/>
      <c r="E31" s="523"/>
      <c r="F31" s="118">
        <f>E30*D30</f>
        <v>24107.52</v>
      </c>
      <c r="G31" s="76">
        <f>F31*G30</f>
        <v>12053.76</v>
      </c>
      <c r="H31" s="76">
        <f>F31*H30</f>
        <v>12053.76</v>
      </c>
      <c r="I31" s="120">
        <f>SUM(H31,G31)</f>
        <v>24107.52</v>
      </c>
      <c r="J31" s="138"/>
      <c r="K31" s="62"/>
      <c r="L31" s="62"/>
    </row>
    <row r="32" spans="1:12" ht="15.95" customHeight="1">
      <c r="A32" s="515" t="str">
        <f>'POÇO ARTESIANO; RESERVATÓRIO '!A26</f>
        <v>1.5.2</v>
      </c>
      <c r="B32" s="517" t="str">
        <f>'POÇO ARTESIANO; RESERVATÓRIO '!B26</f>
        <v>MOTOBOMBA LEÃO 5CV 4R8PB-18 350/38</v>
      </c>
      <c r="C32" s="519" t="str">
        <f>'POÇO ARTESIANO; RESERVATÓRIO '!C26</f>
        <v>und.</v>
      </c>
      <c r="D32" s="521">
        <f>'POÇO ARTESIANO; RESERVATÓRIO '!D26</f>
        <v>1</v>
      </c>
      <c r="E32" s="523">
        <f>'POÇO ARTESIANO; RESERVATÓRIO '!E26</f>
        <v>8299</v>
      </c>
      <c r="F32" s="121">
        <v>1</v>
      </c>
      <c r="G32" s="81">
        <v>0.5</v>
      </c>
      <c r="H32" s="81">
        <v>0.5</v>
      </c>
      <c r="I32" s="122">
        <v>1</v>
      </c>
      <c r="J32" s="138"/>
      <c r="K32" s="62"/>
      <c r="L32" s="62"/>
    </row>
    <row r="33" spans="1:12" ht="15.95" customHeight="1">
      <c r="A33" s="515"/>
      <c r="B33" s="517"/>
      <c r="C33" s="519"/>
      <c r="D33" s="521"/>
      <c r="E33" s="523"/>
      <c r="F33" s="118">
        <f>E32*D32</f>
        <v>8299</v>
      </c>
      <c r="G33" s="76">
        <f>F33*G32</f>
        <v>4149.5</v>
      </c>
      <c r="H33" s="76">
        <f>F33*H32</f>
        <v>4149.5</v>
      </c>
      <c r="I33" s="120">
        <f>SUM(G33:H33)</f>
        <v>8299</v>
      </c>
      <c r="J33" s="138"/>
      <c r="K33" s="62"/>
      <c r="L33" s="62"/>
    </row>
    <row r="34" spans="1:12" ht="15.95" customHeight="1">
      <c r="A34" s="515" t="str">
        <f>'POÇO ARTESIANO; RESERVATÓRIO '!A27</f>
        <v>1.5.3</v>
      </c>
      <c r="B34" s="517" t="str">
        <f>'POÇO ARTESIANO; RESERVATÓRIO '!B27</f>
        <v>TUBO ROSCAVEL 1.1/2.</v>
      </c>
      <c r="C34" s="519" t="str">
        <f>'POÇO ARTESIANO; RESERVATÓRIO '!C27</f>
        <v>m</v>
      </c>
      <c r="D34" s="521">
        <f>'POÇO ARTESIANO; RESERVATÓRIO '!D27</f>
        <v>72</v>
      </c>
      <c r="E34" s="523">
        <f>'POÇO ARTESIANO; RESERVATÓRIO '!E27</f>
        <v>117.39</v>
      </c>
      <c r="F34" s="121">
        <v>1</v>
      </c>
      <c r="G34" s="81">
        <v>0.5</v>
      </c>
      <c r="H34" s="81">
        <v>0.5</v>
      </c>
      <c r="I34" s="122">
        <v>1</v>
      </c>
      <c r="J34" s="138"/>
      <c r="K34" s="62"/>
      <c r="L34" s="62"/>
    </row>
    <row r="35" spans="1:12" ht="15.95" customHeight="1">
      <c r="A35" s="515"/>
      <c r="B35" s="517"/>
      <c r="C35" s="519"/>
      <c r="D35" s="521"/>
      <c r="E35" s="523"/>
      <c r="F35" s="118">
        <f>E34*D34</f>
        <v>8452.08</v>
      </c>
      <c r="G35" s="76">
        <f>F35*G34</f>
        <v>4226.04</v>
      </c>
      <c r="H35" s="76">
        <f>F35*H34</f>
        <v>4226.04</v>
      </c>
      <c r="I35" s="120">
        <f>SUM(G35:H35)</f>
        <v>8452.08</v>
      </c>
      <c r="J35" s="138"/>
      <c r="K35" s="62"/>
      <c r="L35" s="62"/>
    </row>
    <row r="36" spans="1:12" ht="15.95" customHeight="1">
      <c r="A36" s="515" t="str">
        <f>'POÇO ARTESIANO; RESERVATÓRIO '!A28</f>
        <v>1.5.4</v>
      </c>
      <c r="B36" s="517" t="str">
        <f>'POÇO ARTESIANO; RESERVATÓRIO '!B28</f>
        <v>CORDA BRANCA TRANÇADA 12MM</v>
      </c>
      <c r="C36" s="519" t="str">
        <f>'POÇO ARTESIANO; RESERVATÓRIO '!C28</f>
        <v>und.</v>
      </c>
      <c r="D36" s="521">
        <f>'POÇO ARTESIANO; RESERVATÓRIO '!D28</f>
        <v>90</v>
      </c>
      <c r="E36" s="523">
        <f>'POÇO ARTESIANO; RESERVATÓRIO '!E28</f>
        <v>4.9450000000000003</v>
      </c>
      <c r="F36" s="121">
        <v>1</v>
      </c>
      <c r="G36" s="81">
        <v>0.5</v>
      </c>
      <c r="H36" s="81">
        <v>0.5</v>
      </c>
      <c r="I36" s="122">
        <v>1</v>
      </c>
      <c r="J36" s="138"/>
      <c r="K36" s="62"/>
      <c r="L36" s="62"/>
    </row>
    <row r="37" spans="1:12" ht="15.95" customHeight="1">
      <c r="A37" s="515"/>
      <c r="B37" s="517"/>
      <c r="C37" s="519"/>
      <c r="D37" s="521"/>
      <c r="E37" s="523"/>
      <c r="F37" s="118">
        <f>E36*D36</f>
        <v>445.05</v>
      </c>
      <c r="G37" s="76">
        <f>F37*G36</f>
        <v>222.52500000000001</v>
      </c>
      <c r="H37" s="76">
        <f>F37*H36</f>
        <v>222.52500000000001</v>
      </c>
      <c r="I37" s="120">
        <f>SUM(G37:H37)</f>
        <v>445.05</v>
      </c>
      <c r="J37" s="138"/>
      <c r="K37" s="62"/>
      <c r="L37" s="62"/>
    </row>
    <row r="38" spans="1:12" ht="15.95" customHeight="1">
      <c r="A38" s="515" t="str">
        <f>'POÇO ARTESIANO; RESERVATÓRIO '!A29</f>
        <v>1.5.5</v>
      </c>
      <c r="B38" s="517" t="str">
        <f>'POÇO ARTESIANO; RESERVATÓRIO '!B29</f>
        <v>FITA AUTO FUSÃO 10M</v>
      </c>
      <c r="C38" s="519" t="str">
        <f>'POÇO ARTESIANO; RESERVATÓRIO '!C29</f>
        <v>und.</v>
      </c>
      <c r="D38" s="521">
        <f>'POÇO ARTESIANO; RESERVATÓRIO '!D29</f>
        <v>1</v>
      </c>
      <c r="E38" s="523">
        <f>'POÇO ARTESIANO; RESERVATÓRIO '!E29</f>
        <v>49.45</v>
      </c>
      <c r="F38" s="121">
        <v>1</v>
      </c>
      <c r="G38" s="81">
        <v>0.5</v>
      </c>
      <c r="H38" s="81">
        <v>0.5</v>
      </c>
      <c r="I38" s="122">
        <v>1</v>
      </c>
      <c r="J38" s="138"/>
      <c r="K38" s="62"/>
      <c r="L38" s="62"/>
    </row>
    <row r="39" spans="1:12" ht="15.95" customHeight="1">
      <c r="A39" s="515"/>
      <c r="B39" s="517"/>
      <c r="C39" s="519"/>
      <c r="D39" s="521"/>
      <c r="E39" s="523"/>
      <c r="F39" s="118">
        <f>E38*D38</f>
        <v>49.45</v>
      </c>
      <c r="G39" s="76">
        <f>F39*G38</f>
        <v>24.725000000000001</v>
      </c>
      <c r="H39" s="76">
        <f>F39*H38</f>
        <v>24.725000000000001</v>
      </c>
      <c r="I39" s="120">
        <f>SUM(G39:H39)</f>
        <v>49.45</v>
      </c>
      <c r="J39" s="138"/>
      <c r="K39" s="62"/>
      <c r="L39" s="62"/>
    </row>
    <row r="40" spans="1:12" ht="15.95" customHeight="1">
      <c r="A40" s="515" t="str">
        <f>'POÇO ARTESIANO; RESERVATÓRIO '!A30</f>
        <v>1.5.6</v>
      </c>
      <c r="B40" s="517" t="str">
        <f>'POÇO ARTESIANO; RESERVATÓRIO '!B30</f>
        <v>FITA VEDA ROSCA 18X50mts</v>
      </c>
      <c r="C40" s="519" t="str">
        <f>'POÇO ARTESIANO; RESERVATÓRIO '!C31</f>
        <v>und.</v>
      </c>
      <c r="D40" s="521">
        <f>'POÇO ARTESIANO; RESERVATÓRIO '!D30</f>
        <v>4</v>
      </c>
      <c r="E40" s="523">
        <f>'POÇO ARTESIANO; RESERVATÓRIO '!E30</f>
        <v>10.750000000000002</v>
      </c>
      <c r="F40" s="121">
        <v>1</v>
      </c>
      <c r="G40" s="81">
        <v>0.5</v>
      </c>
      <c r="H40" s="81">
        <v>0.5</v>
      </c>
      <c r="I40" s="122">
        <v>1</v>
      </c>
      <c r="J40" s="138"/>
      <c r="K40" s="62"/>
      <c r="L40" s="62"/>
    </row>
    <row r="41" spans="1:12" ht="15.95" customHeight="1">
      <c r="A41" s="515"/>
      <c r="B41" s="517"/>
      <c r="C41" s="519"/>
      <c r="D41" s="521"/>
      <c r="E41" s="523"/>
      <c r="F41" s="118">
        <f>E40*D40</f>
        <v>43.000000000000007</v>
      </c>
      <c r="G41" s="76">
        <f>F41*G40</f>
        <v>21.500000000000004</v>
      </c>
      <c r="H41" s="76">
        <f>F41*H40</f>
        <v>21.500000000000004</v>
      </c>
      <c r="I41" s="120">
        <f>SUM(G41:H41)</f>
        <v>43.000000000000007</v>
      </c>
      <c r="J41" s="138"/>
      <c r="K41" s="62"/>
      <c r="L41" s="62"/>
    </row>
    <row r="42" spans="1:12" ht="15.95" customHeight="1">
      <c r="A42" s="515" t="str">
        <f>'POÇO ARTESIANO; RESERVATÓRIO '!A31</f>
        <v>1.5.7</v>
      </c>
      <c r="B42" s="517" t="str">
        <f>'POÇO ARTESIANO; RESERVATÓRIO '!B31</f>
        <v>Luva F°G° de 1 1/2" (IE)</v>
      </c>
      <c r="C42" s="519" t="str">
        <f>'POÇO ARTESIANO; RESERVATÓRIO '!C31</f>
        <v>und.</v>
      </c>
      <c r="D42" s="521">
        <f>'POÇO ARTESIANO; RESERVATÓRIO '!D31</f>
        <v>12</v>
      </c>
      <c r="E42" s="523">
        <f>'POÇO ARTESIANO; RESERVATÓRIO '!E31</f>
        <v>8.3862899999999989</v>
      </c>
      <c r="F42" s="121">
        <v>1</v>
      </c>
      <c r="G42" s="81">
        <v>0.5</v>
      </c>
      <c r="H42" s="81">
        <v>0.5</v>
      </c>
      <c r="I42" s="122">
        <v>1</v>
      </c>
      <c r="J42" s="138"/>
      <c r="K42" s="62"/>
      <c r="L42" s="62"/>
    </row>
    <row r="43" spans="1:12" ht="15.95" customHeight="1">
      <c r="A43" s="515"/>
      <c r="B43" s="517"/>
      <c r="C43" s="519"/>
      <c r="D43" s="521"/>
      <c r="E43" s="523"/>
      <c r="F43" s="118">
        <f>E42*D42</f>
        <v>100.63547999999999</v>
      </c>
      <c r="G43" s="76">
        <f>F43*G42</f>
        <v>50.317739999999993</v>
      </c>
      <c r="H43" s="76">
        <f>F43*H42</f>
        <v>50.317739999999993</v>
      </c>
      <c r="I43" s="120">
        <f>SUM(G43:H43)</f>
        <v>100.63547999999999</v>
      </c>
      <c r="J43" s="138"/>
      <c r="K43" s="62"/>
      <c r="L43" s="62"/>
    </row>
    <row r="44" spans="1:12" ht="35.1" customHeight="1">
      <c r="A44" s="515" t="str">
        <f>'POÇO ARTESIANO; RESERVATÓRIO '!A32</f>
        <v>1.5.8</v>
      </c>
      <c r="B44" s="517" t="str">
        <f>'POÇO ARTESIANO; RESERVATÓRIO '!B32</f>
        <v>UNIÃO, EM FERRO GALVANIZADO, DN (1 1/2"), CONEXÃO ROSQUEADA, INSTALADO EM REDE DE ALIMENTAÇÃO - FORNECIMENTO E INSTALAÇÃO. AF_12/2015</v>
      </c>
      <c r="C44" s="519" t="str">
        <f>'POÇO ARTESIANO; RESERVATÓRIO '!C32</f>
        <v>und.</v>
      </c>
      <c r="D44" s="521">
        <f>'POÇO ARTESIANO; RESERVATÓRIO '!D32</f>
        <v>1</v>
      </c>
      <c r="E44" s="523">
        <f>'POÇO ARTESIANO; RESERVATÓRIO '!E32</f>
        <v>70.908836100000002</v>
      </c>
      <c r="F44" s="121">
        <v>1</v>
      </c>
      <c r="G44" s="81">
        <v>0.5</v>
      </c>
      <c r="H44" s="81">
        <v>0.5</v>
      </c>
      <c r="I44" s="122">
        <v>1</v>
      </c>
      <c r="J44" s="138"/>
      <c r="K44" s="62"/>
      <c r="L44" s="62"/>
    </row>
    <row r="45" spans="1:12" ht="35.1" customHeight="1">
      <c r="A45" s="515"/>
      <c r="B45" s="517"/>
      <c r="C45" s="519"/>
      <c r="D45" s="521"/>
      <c r="E45" s="523"/>
      <c r="F45" s="118">
        <f>E44*D44</f>
        <v>70.908836100000002</v>
      </c>
      <c r="G45" s="76">
        <f>F45*G44</f>
        <v>35.454418050000001</v>
      </c>
      <c r="H45" s="76">
        <f>F45*H44</f>
        <v>35.454418050000001</v>
      </c>
      <c r="I45" s="120">
        <f>SUM(G45:H45)</f>
        <v>70.908836100000002</v>
      </c>
      <c r="J45" s="138"/>
      <c r="K45" s="62"/>
      <c r="L45" s="62"/>
    </row>
    <row r="46" spans="1:12" ht="15.95" customHeight="1">
      <c r="A46" s="515" t="str">
        <f>'POÇO ARTESIANO; RESERVATÓRIO '!A33</f>
        <v>1.5.9</v>
      </c>
      <c r="B46" s="517" t="str">
        <f>'POÇO ARTESIANO; RESERVATÓRIO '!B33</f>
        <v>Curva 90° F°G° 1 1/2" (IE)</v>
      </c>
      <c r="C46" s="519" t="str">
        <f>'POÇO ARTESIANO; RESERVATÓRIO '!C33</f>
        <v>und.</v>
      </c>
      <c r="D46" s="521">
        <f>'POÇO ARTESIANO; RESERVATÓRIO '!D33</f>
        <v>1</v>
      </c>
      <c r="E46" s="523">
        <f>'POÇO ARTESIANO; RESERVATÓRIO '!E33</f>
        <v>78.114660000000001</v>
      </c>
      <c r="F46" s="121">
        <v>1</v>
      </c>
      <c r="G46" s="81">
        <v>0.5</v>
      </c>
      <c r="H46" s="81">
        <v>0.5</v>
      </c>
      <c r="I46" s="122">
        <v>1</v>
      </c>
      <c r="J46" s="138"/>
      <c r="K46" s="62"/>
      <c r="L46" s="62"/>
    </row>
    <row r="47" spans="1:12" ht="15.95" customHeight="1" thickBot="1">
      <c r="A47" s="516"/>
      <c r="B47" s="518"/>
      <c r="C47" s="520"/>
      <c r="D47" s="522"/>
      <c r="E47" s="524"/>
      <c r="F47" s="135">
        <f>E46*D46</f>
        <v>78.114660000000001</v>
      </c>
      <c r="G47" s="90">
        <f>F47*G46</f>
        <v>39.05733</v>
      </c>
      <c r="H47" s="90">
        <f>F47*H46</f>
        <v>39.05733</v>
      </c>
      <c r="I47" s="136">
        <f>SUM(G47:H47)</f>
        <v>78.114660000000001</v>
      </c>
      <c r="J47" s="138"/>
      <c r="K47" s="62"/>
      <c r="L47" s="62"/>
    </row>
    <row r="48" spans="1:12" ht="35.1" customHeight="1" thickTop="1">
      <c r="A48" s="525" t="str">
        <f>'POÇO ARTESIANO; RESERVATÓRIO '!A34</f>
        <v>1.5.10</v>
      </c>
      <c r="B48" s="526" t="str">
        <f>'POÇO ARTESIANO; RESERVATÓRIO '!B34</f>
        <v>NIPLE, EM FERRO GALVANIZADO, DN (1 1/2"), CONEXÃO ROSQUEADA, INSTALADO EM REDE DE ALIMENTAÇÃO PARA HIDRANTE - FORNECIMENTO E INSTALAÇÃO. AF_12/2015</v>
      </c>
      <c r="C48" s="527" t="str">
        <f>'POÇO ARTESIANO; RESERVATÓRIO '!C34</f>
        <v>und.</v>
      </c>
      <c r="D48" s="528">
        <f>'POÇO ARTESIANO; RESERVATÓRIO '!D34</f>
        <v>2</v>
      </c>
      <c r="E48" s="535">
        <f>'POÇO ARTESIANO; RESERVATÓRIO '!E34</f>
        <v>38.478236100000004</v>
      </c>
      <c r="F48" s="133">
        <v>1</v>
      </c>
      <c r="G48" s="72">
        <v>0.5</v>
      </c>
      <c r="H48" s="72">
        <v>0.5</v>
      </c>
      <c r="I48" s="134">
        <v>1</v>
      </c>
      <c r="J48" s="138"/>
      <c r="K48" s="62"/>
      <c r="L48" s="62"/>
    </row>
    <row r="49" spans="1:12" ht="35.1" customHeight="1">
      <c r="A49" s="515"/>
      <c r="B49" s="517"/>
      <c r="C49" s="519"/>
      <c r="D49" s="521"/>
      <c r="E49" s="523"/>
      <c r="F49" s="118">
        <f>E48*D48</f>
        <v>76.956472200000007</v>
      </c>
      <c r="G49" s="153">
        <f>F49*G48</f>
        <v>38.478236100000004</v>
      </c>
      <c r="H49" s="153">
        <f>F49*H48</f>
        <v>38.478236100000004</v>
      </c>
      <c r="I49" s="120">
        <f>SUM(G49:H49)</f>
        <v>76.956472200000007</v>
      </c>
      <c r="J49" s="138"/>
      <c r="K49" s="62"/>
      <c r="L49" s="62"/>
    </row>
    <row r="50" spans="1:12" ht="20.100000000000001" customHeight="1">
      <c r="A50" s="525" t="str">
        <f>'POÇO ARTESIANO; RESERVATÓRIO '!A35</f>
        <v>1.5.11</v>
      </c>
      <c r="B50" s="526" t="str">
        <f>'POÇO ARTESIANO; RESERVATÓRIO '!B35</f>
        <v>VÁLVULA DE RETENÇÃO HORIZONTAL Ø 40MM (1.1/2") - FORNECIMENTO E INSTALAÇÃO.</v>
      </c>
      <c r="C50" s="527" t="str">
        <f>'POÇO ARTESIANO; RESERVATÓRIO '!C35</f>
        <v>und.</v>
      </c>
      <c r="D50" s="528">
        <f>'POÇO ARTESIANO; RESERVATÓRIO '!D35</f>
        <v>1</v>
      </c>
      <c r="E50" s="535">
        <f>'POÇO ARTESIANO; RESERVATÓRIO '!E35</f>
        <v>161.91409200000001</v>
      </c>
      <c r="F50" s="133">
        <v>1</v>
      </c>
      <c r="G50" s="72">
        <v>0.5</v>
      </c>
      <c r="H50" s="72">
        <v>0.5</v>
      </c>
      <c r="I50" s="134">
        <v>1</v>
      </c>
      <c r="J50" s="138"/>
      <c r="K50" s="62"/>
      <c r="L50" s="62"/>
    </row>
    <row r="51" spans="1:12" ht="20.100000000000001" customHeight="1">
      <c r="A51" s="515"/>
      <c r="B51" s="517"/>
      <c r="C51" s="519"/>
      <c r="D51" s="521"/>
      <c r="E51" s="523"/>
      <c r="F51" s="118">
        <f>E50*D50</f>
        <v>161.91409200000001</v>
      </c>
      <c r="G51" s="76">
        <f>F51*G50</f>
        <v>80.957046000000005</v>
      </c>
      <c r="H51" s="76">
        <f>F51*H50</f>
        <v>80.957046000000005</v>
      </c>
      <c r="I51" s="120">
        <f>SUM(G51:H51)</f>
        <v>161.91409200000001</v>
      </c>
      <c r="J51" s="138"/>
      <c r="K51" s="62"/>
      <c r="L51" s="62"/>
    </row>
    <row r="52" spans="1:12" ht="39.950000000000003" customHeight="1">
      <c r="A52" s="515" t="str">
        <f>'POÇO ARTESIANO; RESERVATÓRIO '!A36</f>
        <v>1.5.12</v>
      </c>
      <c r="B52" s="517" t="str">
        <f>'POÇO ARTESIANO; RESERVATÓRIO '!B36</f>
        <v>REGISTRO DE GAVETA BRUTO, LATÃO, ROSCÁVEL, 1 1/2, INSTALADO EM RESERVAÇÃO DE ÁGUA DE EDIFICAÇÃO QUE POSSUA RESERVATÓRIO DE FIBRA/   FIBROCIMENTO FORNECIMENTO E INSTALAÇÃO. AF_06/2016.</v>
      </c>
      <c r="C52" s="519" t="str">
        <f>'POÇO ARTESIANO; RESERVATÓRIO '!C36</f>
        <v>und.</v>
      </c>
      <c r="D52" s="521">
        <f>'POÇO ARTESIANO; RESERVATÓRIO '!D36</f>
        <v>1</v>
      </c>
      <c r="E52" s="523">
        <f>'POÇO ARTESIANO; RESERVATÓRIO '!E36</f>
        <v>109.63039200000001</v>
      </c>
      <c r="F52" s="121">
        <v>1</v>
      </c>
      <c r="G52" s="125">
        <v>0.5</v>
      </c>
      <c r="H52" s="125">
        <v>0.5</v>
      </c>
      <c r="I52" s="122">
        <v>1</v>
      </c>
      <c r="J52" s="138"/>
      <c r="K52" s="62"/>
      <c r="L52" s="62"/>
    </row>
    <row r="53" spans="1:12" ht="39.950000000000003" customHeight="1">
      <c r="A53" s="515"/>
      <c r="B53" s="517"/>
      <c r="C53" s="519"/>
      <c r="D53" s="521"/>
      <c r="E53" s="523"/>
      <c r="F53" s="118">
        <f>E52*D52</f>
        <v>109.63039200000001</v>
      </c>
      <c r="G53" s="119">
        <f>F53*G52</f>
        <v>54.815196000000007</v>
      </c>
      <c r="H53" s="119">
        <f>F53*H52</f>
        <v>54.815196000000007</v>
      </c>
      <c r="I53" s="120">
        <f>SUM(G53:H53)</f>
        <v>109.63039200000001</v>
      </c>
      <c r="J53" s="138"/>
      <c r="K53" s="62"/>
      <c r="L53" s="62"/>
    </row>
    <row r="54" spans="1:12" ht="27.95" customHeight="1">
      <c r="A54" s="515" t="str">
        <f>'POÇO ARTESIANO; RESERVATÓRIO '!A37</f>
        <v>1.5.13</v>
      </c>
      <c r="B54" s="517" t="str">
        <f>'POÇO ARTESIANO; RESERVATÓRIO '!B37</f>
        <v>ASSENTAMENTO DE TAMPAO DE FERRO FUNDIDO 600 MM - Tampa para poço Artesiano com furo Central de 1 1/2"</v>
      </c>
      <c r="C54" s="519" t="str">
        <f>'POÇO ARTESIANO; RESERVATÓRIO '!C37</f>
        <v>und.</v>
      </c>
      <c r="D54" s="521">
        <f>'POÇO ARTESIANO; RESERVATÓRIO '!D37</f>
        <v>1</v>
      </c>
      <c r="E54" s="523">
        <f>'POÇO ARTESIANO; RESERVATÓRIO '!E37</f>
        <v>94.711800000000011</v>
      </c>
      <c r="F54" s="121">
        <v>1</v>
      </c>
      <c r="G54" s="121">
        <v>0.5</v>
      </c>
      <c r="H54" s="121">
        <v>0.5</v>
      </c>
      <c r="I54" s="122">
        <v>1</v>
      </c>
      <c r="J54" s="138"/>
      <c r="K54" s="62"/>
      <c r="L54" s="62"/>
    </row>
    <row r="55" spans="1:12" ht="27.95" customHeight="1" thickBot="1">
      <c r="A55" s="516"/>
      <c r="B55" s="518"/>
      <c r="C55" s="520"/>
      <c r="D55" s="522"/>
      <c r="E55" s="524"/>
      <c r="F55" s="135">
        <f>E54*D54</f>
        <v>94.711800000000011</v>
      </c>
      <c r="G55" s="137">
        <f>F55*G54</f>
        <v>47.355900000000005</v>
      </c>
      <c r="H55" s="137">
        <f>F55*H54</f>
        <v>47.355900000000005</v>
      </c>
      <c r="I55" s="136">
        <f>SUM(G55:H55)</f>
        <v>94.711800000000011</v>
      </c>
      <c r="J55" s="138"/>
      <c r="K55" s="62"/>
      <c r="L55" s="62"/>
    </row>
    <row r="56" spans="1:12" ht="32.25" thickTop="1">
      <c r="A56" s="71" t="str">
        <f>'POÇO ARTESIANO; RESERVATÓRIO '!A38</f>
        <v>1.6</v>
      </c>
      <c r="B56" s="123" t="str">
        <f>'POÇO ARTESIANO; RESERVATÓRIO '!B38</f>
        <v>FORNECIMENTO E INSTALAÇÃO DE FILTROS:</v>
      </c>
      <c r="C56" s="536"/>
      <c r="D56" s="537"/>
      <c r="E56" s="537"/>
      <c r="F56" s="537"/>
      <c r="G56" s="537"/>
      <c r="H56" s="537"/>
      <c r="I56" s="538"/>
      <c r="J56" s="138"/>
      <c r="K56" s="62"/>
      <c r="L56" s="62"/>
    </row>
    <row r="57" spans="1:12" ht="15.95" customHeight="1">
      <c r="A57" s="525" t="str">
        <f>'POÇO ARTESIANO; RESERVATÓRIO '!A39</f>
        <v>1.6.1</v>
      </c>
      <c r="B57" s="526" t="str">
        <f>'POÇO ARTESIANO; RESERVATÓRIO '!B39</f>
        <v>FILTRO GEO STANDER 150X4MT</v>
      </c>
      <c r="C57" s="527" t="str">
        <f>'POÇO ARTESIANO; RESERVATÓRIO '!C39</f>
        <v>und.</v>
      </c>
      <c r="D57" s="528">
        <f>'POÇO ARTESIANO; RESERVATÓRIO '!D39</f>
        <v>4</v>
      </c>
      <c r="E57" s="535">
        <f>'POÇO ARTESIANO; RESERVATÓRIO '!E39</f>
        <v>780.88000000000011</v>
      </c>
      <c r="F57" s="133">
        <v>1</v>
      </c>
      <c r="G57" s="133">
        <v>0.5</v>
      </c>
      <c r="H57" s="133">
        <v>0.5</v>
      </c>
      <c r="I57" s="134">
        <v>1</v>
      </c>
      <c r="J57" s="138"/>
      <c r="K57" s="62"/>
      <c r="L57" s="62"/>
    </row>
    <row r="58" spans="1:12" ht="15.95" customHeight="1">
      <c r="A58" s="515"/>
      <c r="B58" s="517"/>
      <c r="C58" s="519"/>
      <c r="D58" s="521"/>
      <c r="E58" s="523"/>
      <c r="F58" s="118">
        <f>E57*D57</f>
        <v>3123.5200000000004</v>
      </c>
      <c r="G58" s="119">
        <f>F58*G57</f>
        <v>1561.7600000000002</v>
      </c>
      <c r="H58" s="119">
        <f>F58*H57</f>
        <v>1561.7600000000002</v>
      </c>
      <c r="I58" s="120">
        <f>SUM(G58:H58)</f>
        <v>3123.5200000000004</v>
      </c>
      <c r="J58" s="138"/>
      <c r="K58" s="62"/>
      <c r="L58" s="62"/>
    </row>
    <row r="59" spans="1:12" ht="15.95" customHeight="1">
      <c r="A59" s="515" t="str">
        <f>'POÇO ARTESIANO; RESERVATÓRIO '!A40</f>
        <v>1.6.2</v>
      </c>
      <c r="B59" s="517" t="str">
        <f>'POÇO ARTESIANO; RESERVATÓRIO '!B40</f>
        <v>FORNECIMENTO E LANCAMENTO DE BRITA.</v>
      </c>
      <c r="C59" s="519" t="str">
        <f>'POÇO ARTESIANO; RESERVATÓRIO '!C40</f>
        <v>m³</v>
      </c>
      <c r="D59" s="521">
        <f>'POÇO ARTESIANO; RESERVATÓRIO '!D40</f>
        <v>4</v>
      </c>
      <c r="E59" s="523">
        <f>'POÇO ARTESIANO; RESERVATÓRIO '!E40</f>
        <v>108.91083000000002</v>
      </c>
      <c r="F59" s="121">
        <v>1</v>
      </c>
      <c r="G59" s="121">
        <v>0.5</v>
      </c>
      <c r="H59" s="121">
        <v>0.5</v>
      </c>
      <c r="I59" s="122">
        <v>1</v>
      </c>
      <c r="J59" s="138"/>
      <c r="K59" s="62"/>
      <c r="L59" s="62"/>
    </row>
    <row r="60" spans="1:12" ht="15.95" customHeight="1">
      <c r="A60" s="539"/>
      <c r="B60" s="555"/>
      <c r="C60" s="556"/>
      <c r="D60" s="557"/>
      <c r="E60" s="529"/>
      <c r="F60" s="150">
        <f>E59*D59</f>
        <v>435.64332000000007</v>
      </c>
      <c r="G60" s="151">
        <f>F60*G59</f>
        <v>217.82166000000004</v>
      </c>
      <c r="H60" s="151">
        <f>F60*H59</f>
        <v>217.82166000000004</v>
      </c>
      <c r="I60" s="152">
        <f>SUM(G60:H60)</f>
        <v>435.64332000000007</v>
      </c>
      <c r="J60" s="138"/>
      <c r="K60" s="62"/>
      <c r="L60" s="62"/>
    </row>
    <row r="61" spans="1:12" ht="31.5">
      <c r="A61" s="71" t="str">
        <f>'POÇO ARTESIANO; RESERVATÓRIO '!A41</f>
        <v>1.7</v>
      </c>
      <c r="B61" s="123" t="str">
        <f>'POÇO ARTESIANO; RESERVATÓRIO '!B41</f>
        <v>FORNECIMENTO E INSTALAÇÃO ELÉTRICAS DA BOMBA:</v>
      </c>
      <c r="C61" s="536"/>
      <c r="D61" s="537"/>
      <c r="E61" s="537"/>
      <c r="F61" s="537"/>
      <c r="G61" s="537"/>
      <c r="H61" s="537"/>
      <c r="I61" s="538"/>
      <c r="J61" s="138"/>
      <c r="K61" s="62"/>
      <c r="L61" s="62"/>
    </row>
    <row r="62" spans="1:12" ht="26.1" customHeight="1">
      <c r="A62" s="530" t="str">
        <f>'POÇO ARTESIANO; RESERVATÓRIO '!A42</f>
        <v>1.7.1</v>
      </c>
      <c r="B62" s="531" t="str">
        <f>'POÇO ARTESIANO; RESERVATÓRIO '!B42</f>
        <v>POSTE ACO CONICO CONTINUO CURVO SIMPLES SEM BASE C/JANELA 9M (INSPECAO) - FORNECIMENTO E INSTALACAO.</v>
      </c>
      <c r="C62" s="532" t="str">
        <f>'POÇO ARTESIANO; RESERVATÓRIO '!C42</f>
        <v>unid.</v>
      </c>
      <c r="D62" s="533">
        <f>'POÇO ARTESIANO; RESERVATÓRIO '!D42</f>
        <v>1</v>
      </c>
      <c r="E62" s="534">
        <f>'POÇO ARTESIANO; RESERVATÓRIO '!E42</f>
        <v>1498.9671000000001</v>
      </c>
      <c r="F62" s="116">
        <v>1</v>
      </c>
      <c r="G62" s="116">
        <v>0.5</v>
      </c>
      <c r="H62" s="116">
        <v>0.5</v>
      </c>
      <c r="I62" s="117">
        <v>1</v>
      </c>
      <c r="J62" s="138"/>
      <c r="K62" s="62"/>
      <c r="L62" s="62"/>
    </row>
    <row r="63" spans="1:12" ht="26.1" customHeight="1">
      <c r="A63" s="515"/>
      <c r="B63" s="517"/>
      <c r="C63" s="519"/>
      <c r="D63" s="521"/>
      <c r="E63" s="523"/>
      <c r="F63" s="118">
        <f>E62*D62</f>
        <v>1498.9671000000001</v>
      </c>
      <c r="G63" s="119">
        <f>F63*G62</f>
        <v>749.48355000000004</v>
      </c>
      <c r="H63" s="119">
        <f>F63*H62</f>
        <v>749.48355000000004</v>
      </c>
      <c r="I63" s="120">
        <f>SUM(G63:H63)</f>
        <v>1498.9671000000001</v>
      </c>
      <c r="J63" s="138"/>
      <c r="K63" s="62"/>
      <c r="L63" s="62"/>
    </row>
    <row r="64" spans="1:12" ht="15.95" customHeight="1">
      <c r="A64" s="515" t="str">
        <f>'POÇO ARTESIANO; RESERVATÓRIO '!A43</f>
        <v>1.7.2</v>
      </c>
      <c r="B64" s="517" t="str">
        <f>'POÇO ARTESIANO; RESERVATÓRIO '!B43</f>
        <v>Cabo multiplex 3 x 10mm²</v>
      </c>
      <c r="C64" s="519" t="str">
        <f>'POÇO ARTESIANO; RESERVATÓRIO '!C43</f>
        <v>m</v>
      </c>
      <c r="D64" s="521">
        <f>'POÇO ARTESIANO; RESERVATÓRIO '!D43</f>
        <v>90</v>
      </c>
      <c r="E64" s="523">
        <f>'POÇO ARTESIANO; RESERVATÓRIO '!E43</f>
        <v>10.971192</v>
      </c>
      <c r="F64" s="121">
        <v>1</v>
      </c>
      <c r="G64" s="121">
        <v>0.5</v>
      </c>
      <c r="H64" s="121">
        <v>0.5</v>
      </c>
      <c r="I64" s="122">
        <v>1</v>
      </c>
      <c r="J64" s="138"/>
      <c r="K64" s="62"/>
      <c r="L64" s="62"/>
    </row>
    <row r="65" spans="1:12" ht="15.95" customHeight="1">
      <c r="A65" s="515"/>
      <c r="B65" s="517"/>
      <c r="C65" s="519"/>
      <c r="D65" s="521"/>
      <c r="E65" s="523"/>
      <c r="F65" s="118">
        <f>E64*D64</f>
        <v>987.40728000000001</v>
      </c>
      <c r="G65" s="119">
        <f>F65*G64</f>
        <v>493.70364000000001</v>
      </c>
      <c r="H65" s="119">
        <f>F65*H64</f>
        <v>493.70364000000001</v>
      </c>
      <c r="I65" s="120">
        <f>SUM(G65:H65)</f>
        <v>987.40728000000001</v>
      </c>
      <c r="J65" s="138"/>
      <c r="K65" s="62"/>
      <c r="L65" s="62"/>
    </row>
    <row r="66" spans="1:12" ht="26.1" customHeight="1">
      <c r="A66" s="515" t="str">
        <f>'POÇO ARTESIANO; RESERVATÓRIO '!A44</f>
        <v>1.7.3</v>
      </c>
      <c r="B66" s="517" t="str">
        <f>'POÇO ARTESIANO; RESERVATÓRIO '!B44</f>
        <v>DISJUNTOR BIPOLAR TIPO DIN, CORRENTE NOMINAL DE 20A - FORNECIMENTO E INSTALAÇÃO. AF_04/2016</v>
      </c>
      <c r="C66" s="519" t="str">
        <f>'POÇO ARTESIANO; RESERVATÓRIO '!C44</f>
        <v>m</v>
      </c>
      <c r="D66" s="521">
        <f>'POÇO ARTESIANO; RESERVATÓRIO '!D44</f>
        <v>2</v>
      </c>
      <c r="E66" s="523">
        <f>'POÇO ARTESIANO; RESERVATÓRIO '!E44</f>
        <v>52.740785699999996</v>
      </c>
      <c r="F66" s="121">
        <v>1</v>
      </c>
      <c r="G66" s="121">
        <v>0.5</v>
      </c>
      <c r="H66" s="121">
        <v>0.5</v>
      </c>
      <c r="I66" s="122">
        <v>1</v>
      </c>
      <c r="J66" s="138"/>
      <c r="K66" s="62"/>
      <c r="L66" s="62"/>
    </row>
    <row r="67" spans="1:12" ht="26.1" customHeight="1">
      <c r="A67" s="515"/>
      <c r="B67" s="517"/>
      <c r="C67" s="519"/>
      <c r="D67" s="521"/>
      <c r="E67" s="523"/>
      <c r="F67" s="118">
        <f>E66*D66</f>
        <v>105.48157139999999</v>
      </c>
      <c r="G67" s="119">
        <f>F67*G66</f>
        <v>52.740785699999996</v>
      </c>
      <c r="H67" s="119">
        <f>F67*H66</f>
        <v>52.740785699999996</v>
      </c>
      <c r="I67" s="120">
        <f>SUM(G67:H67)</f>
        <v>105.48157139999999</v>
      </c>
      <c r="J67" s="138"/>
      <c r="K67" s="62"/>
      <c r="L67" s="62"/>
    </row>
    <row r="68" spans="1:12" ht="15.95" customHeight="1">
      <c r="A68" s="525" t="str">
        <f>'POÇO ARTESIANO; RESERVATÓRIO '!A45</f>
        <v>1.7.4</v>
      </c>
      <c r="B68" s="526" t="str">
        <f>'POÇO ARTESIANO; RESERVATÓRIO '!B45</f>
        <v>Centro de distribuição p/ 06 disjuntores (s/ barramento).</v>
      </c>
      <c r="C68" s="527" t="str">
        <f>'POÇO ARTESIANO; RESERVATÓRIO '!C45</f>
        <v>und.</v>
      </c>
      <c r="D68" s="528">
        <f>'POÇO ARTESIANO; RESERVATÓRIO '!D45</f>
        <v>1</v>
      </c>
      <c r="E68" s="535">
        <f>'POÇO ARTESIANO; RESERVATÓRIO '!E45</f>
        <v>69.853499999999997</v>
      </c>
      <c r="F68" s="133">
        <v>1</v>
      </c>
      <c r="G68" s="133">
        <v>0.5</v>
      </c>
      <c r="H68" s="133">
        <v>0.5</v>
      </c>
      <c r="I68" s="134">
        <v>1</v>
      </c>
      <c r="J68" s="138"/>
      <c r="K68" s="62"/>
      <c r="L68" s="62"/>
    </row>
    <row r="69" spans="1:12" ht="15.95" customHeight="1">
      <c r="A69" s="515"/>
      <c r="B69" s="517"/>
      <c r="C69" s="519"/>
      <c r="D69" s="521"/>
      <c r="E69" s="523"/>
      <c r="F69" s="118">
        <f>E68*D68</f>
        <v>69.853499999999997</v>
      </c>
      <c r="G69" s="119">
        <f>F69*G68</f>
        <v>34.926749999999998</v>
      </c>
      <c r="H69" s="119">
        <f>F69*H68</f>
        <v>34.926749999999998</v>
      </c>
      <c r="I69" s="120">
        <f>SUM(G69:H69)</f>
        <v>69.853499999999997</v>
      </c>
      <c r="J69" s="138"/>
      <c r="K69" s="62"/>
      <c r="L69" s="62"/>
    </row>
    <row r="70" spans="1:12" ht="20.100000000000001" customHeight="1">
      <c r="A70" s="515" t="str">
        <f>'POÇO ARTESIANO; RESERVATÓRIO '!A46</f>
        <v>1.7.5</v>
      </c>
      <c r="B70" s="517" t="str">
        <f>'POÇO ARTESIANO; RESERVATÓRIO '!B46</f>
        <v>ELETRODUTO RÍGIDO ROSCÁVEL, PVC, DN 50 MM (1 1/2") - FORNECIMENTO E INSTALAÇÃO. AF_12/2015.</v>
      </c>
      <c r="C70" s="519" t="str">
        <f>'POÇO ARTESIANO; RESERVATÓRIO '!C46</f>
        <v>m</v>
      </c>
      <c r="D70" s="521">
        <f>'POÇO ARTESIANO; RESERVATÓRIO '!D46</f>
        <v>6</v>
      </c>
      <c r="E70" s="523">
        <f>'POÇO ARTESIANO; RESERVATÓRIO '!E46</f>
        <v>12.1571148</v>
      </c>
      <c r="F70" s="121">
        <v>1</v>
      </c>
      <c r="G70" s="121">
        <v>0.5</v>
      </c>
      <c r="H70" s="121">
        <v>0.5</v>
      </c>
      <c r="I70" s="122">
        <v>1</v>
      </c>
      <c r="J70" s="138"/>
      <c r="K70" s="62"/>
      <c r="L70" s="62"/>
    </row>
    <row r="71" spans="1:12" ht="20.100000000000001" customHeight="1">
      <c r="A71" s="515"/>
      <c r="B71" s="517"/>
      <c r="C71" s="519"/>
      <c r="D71" s="521"/>
      <c r="E71" s="523"/>
      <c r="F71" s="118">
        <f>E70*D70</f>
        <v>72.942688799999999</v>
      </c>
      <c r="G71" s="119">
        <f>F71*G70</f>
        <v>36.4713444</v>
      </c>
      <c r="H71" s="119">
        <f>F71*H70</f>
        <v>36.4713444</v>
      </c>
      <c r="I71" s="120">
        <f>SUM(G71:H71)</f>
        <v>72.942688799999999</v>
      </c>
      <c r="J71" s="138"/>
      <c r="K71" s="62"/>
      <c r="L71" s="62"/>
    </row>
    <row r="72" spans="1:12" ht="26.1" customHeight="1">
      <c r="A72" s="515" t="str">
        <f>'POÇO ARTESIANO; RESERVATÓRIO '!A47</f>
        <v>1.7.6</v>
      </c>
      <c r="B72" s="517" t="str">
        <f>'POÇO ARTESIANO; RESERVATÓRIO '!B47</f>
        <v>HASTE DE ATERRAMENTO 5/8 PARA SPDA - FORNECIMENTO E INSTALAÇÃO.</v>
      </c>
      <c r="C72" s="519" t="str">
        <f>'POÇO ARTESIANO; RESERVATÓRIO '!C47</f>
        <v>unid.</v>
      </c>
      <c r="D72" s="521">
        <f>'POÇO ARTESIANO; RESERVATÓRIO '!D47</f>
        <v>2</v>
      </c>
      <c r="E72" s="523">
        <f>'POÇO ARTESIANO; RESERVATÓRIO '!E47</f>
        <v>53.313933990000002</v>
      </c>
      <c r="F72" s="121">
        <v>1</v>
      </c>
      <c r="G72" s="121">
        <v>0.5</v>
      </c>
      <c r="H72" s="121">
        <v>0.5</v>
      </c>
      <c r="I72" s="122">
        <v>1</v>
      </c>
      <c r="J72" s="138"/>
      <c r="K72" s="62"/>
      <c r="L72" s="62"/>
    </row>
    <row r="73" spans="1:12" ht="26.1" customHeight="1" thickBot="1">
      <c r="A73" s="516"/>
      <c r="B73" s="518"/>
      <c r="C73" s="520"/>
      <c r="D73" s="522"/>
      <c r="E73" s="524"/>
      <c r="F73" s="135">
        <f>E72*D72</f>
        <v>106.62786798</v>
      </c>
      <c r="G73" s="137">
        <f>F73*G72</f>
        <v>53.313933990000002</v>
      </c>
      <c r="H73" s="137">
        <f>F73*H72</f>
        <v>53.313933990000002</v>
      </c>
      <c r="I73" s="136">
        <f>SUM(G73:H73)</f>
        <v>106.62786798</v>
      </c>
      <c r="J73" s="138"/>
      <c r="K73" s="62"/>
      <c r="L73" s="62"/>
    </row>
    <row r="74" spans="1:12" ht="20.100000000000001" customHeight="1" thickTop="1">
      <c r="A74" s="71" t="str">
        <f>'POÇO ARTESIANO; RESERVATÓRIO '!A48</f>
        <v>2.0</v>
      </c>
      <c r="B74" s="373" t="str">
        <f>'POÇO ARTESIANO; RESERVATÓRIO '!B48</f>
        <v>DIVERSOS:</v>
      </c>
      <c r="C74" s="536"/>
      <c r="D74" s="537"/>
      <c r="E74" s="537"/>
      <c r="F74" s="537"/>
      <c r="G74" s="537"/>
      <c r="H74" s="537"/>
      <c r="I74" s="538"/>
      <c r="J74" s="138"/>
      <c r="K74" s="62"/>
      <c r="L74" s="62"/>
    </row>
    <row r="75" spans="1:12" ht="15.95" customHeight="1">
      <c r="A75" s="545" t="str">
        <f>'POÇO ARTESIANO; RESERVATÓRIO '!A49</f>
        <v>2.1</v>
      </c>
      <c r="B75" s="547" t="str">
        <f>'POÇO ARTESIANO; RESERVATÓRIO '!B49</f>
        <v>Limpeza geral e entrega da obra</v>
      </c>
      <c r="C75" s="549" t="str">
        <f>'POÇO ARTESIANO; RESERVATÓRIO '!C49</f>
        <v>m²</v>
      </c>
      <c r="D75" s="551">
        <f>'POÇO ARTESIANO; RESERVATÓRIO '!D49</f>
        <v>78</v>
      </c>
      <c r="E75" s="553">
        <f>'POÇO ARTESIANO; RESERVATÓRIO '!E49</f>
        <v>7.1104800000000008</v>
      </c>
      <c r="F75" s="96">
        <v>1</v>
      </c>
      <c r="G75" s="96" t="s">
        <v>103</v>
      </c>
      <c r="H75" s="97">
        <v>1</v>
      </c>
      <c r="I75" s="98">
        <v>1</v>
      </c>
      <c r="J75" s="138"/>
      <c r="K75" s="62"/>
      <c r="L75" s="62"/>
    </row>
    <row r="76" spans="1:12" ht="15.95" customHeight="1" thickBot="1">
      <c r="A76" s="546"/>
      <c r="B76" s="548"/>
      <c r="C76" s="550"/>
      <c r="D76" s="552"/>
      <c r="E76" s="554"/>
      <c r="F76" s="89">
        <f>E75*D75</f>
        <v>554.6174400000001</v>
      </c>
      <c r="G76" s="95" t="s">
        <v>103</v>
      </c>
      <c r="H76" s="90">
        <f>F76*H75</f>
        <v>554.6174400000001</v>
      </c>
      <c r="I76" s="92">
        <f>SUM(H76)</f>
        <v>554.6174400000001</v>
      </c>
      <c r="J76" s="138"/>
      <c r="K76" s="62"/>
      <c r="L76" s="62"/>
    </row>
    <row r="77" spans="1:12" ht="20.100000000000001" customHeight="1" thickTop="1" thickBot="1">
      <c r="A77" s="543" t="s">
        <v>104</v>
      </c>
      <c r="B77" s="544"/>
      <c r="C77" s="544"/>
      <c r="D77" s="544"/>
      <c r="E77" s="544"/>
      <c r="F77" s="99">
        <f>SUM(F13+F15+F17+F19+F22+F25+F28+F31+F33+F35+F37+F39+F41+F43+F45+F47+F49+F51+F53+F55+F58+F60+F63+F65+F67+F69+F71+F73+F76)</f>
        <v>69399.19178008</v>
      </c>
      <c r="G77" s="100">
        <f>SUM(G13+G15+G17+G19+G22+G25+G28+G31+G33+G35+G37+G39+G41+G43+G45+G47+G49+G51+G53+G55+G58+G60+G63+G65+G67+G69+G71+G73)</f>
        <v>44599.866809840016</v>
      </c>
      <c r="H77" s="100">
        <f>SUM(H31+H33+H35+H37+H39+H41+H43+H45+H47+H49+H51+H53+H55+H58+H60+H63+H65+H67+H69+H71+H73+H76)</f>
        <v>24799.324970240003</v>
      </c>
      <c r="I77" s="101">
        <f>SUM(I13+I15+I17+I19+I22+I25+I28+I31+I33+I35+I37+I39+I41+I43+I45+I47+I49+I51+I53+I55+I58+I60+I63+I65+I67+I69+I71+I73+I76)</f>
        <v>69399.19178008</v>
      </c>
      <c r="J77" s="83"/>
      <c r="K77" s="2"/>
    </row>
    <row r="78" spans="1:12" ht="20.100000000000001" customHeight="1" thickTop="1" thickBot="1">
      <c r="A78" s="540" t="s">
        <v>105</v>
      </c>
      <c r="B78" s="541"/>
      <c r="C78" s="541"/>
      <c r="D78" s="541"/>
      <c r="E78" s="542"/>
      <c r="F78" s="102" t="s">
        <v>103</v>
      </c>
      <c r="G78" s="103">
        <f>G77</f>
        <v>44599.866809840016</v>
      </c>
      <c r="H78" s="103">
        <f>G78+H77</f>
        <v>69399.191780080015</v>
      </c>
      <c r="I78" s="104" t="s">
        <v>103</v>
      </c>
      <c r="J78" s="83"/>
      <c r="K78" s="2"/>
    </row>
    <row r="79" spans="1:12" ht="20.100000000000001" customHeight="1" thickTop="1" thickBot="1">
      <c r="A79" s="540" t="s">
        <v>106</v>
      </c>
      <c r="B79" s="541"/>
      <c r="C79" s="541"/>
      <c r="D79" s="541"/>
      <c r="E79" s="542"/>
      <c r="F79" s="105" t="s">
        <v>103</v>
      </c>
      <c r="G79" s="106">
        <f>G77/F77*100%</f>
        <v>0.64265686192964777</v>
      </c>
      <c r="H79" s="106">
        <f>H77/F77*100%</f>
        <v>0.35734313807035256</v>
      </c>
      <c r="I79" s="107" t="s">
        <v>103</v>
      </c>
      <c r="J79" s="74"/>
    </row>
    <row r="80" spans="1:12" ht="20.100000000000001" customHeight="1" thickTop="1" thickBot="1">
      <c r="A80" s="540" t="s">
        <v>107</v>
      </c>
      <c r="B80" s="541"/>
      <c r="C80" s="541"/>
      <c r="D80" s="541"/>
      <c r="E80" s="542"/>
      <c r="F80" s="105" t="s">
        <v>103</v>
      </c>
      <c r="G80" s="106">
        <f>G79</f>
        <v>0.64265686192964777</v>
      </c>
      <c r="H80" s="106">
        <f>H78/F77*100%</f>
        <v>1.0000000000000002</v>
      </c>
      <c r="I80" s="107" t="s">
        <v>103</v>
      </c>
      <c r="J80" s="74"/>
    </row>
    <row r="81" spans="2:11" ht="18" customHeight="1" thickTop="1">
      <c r="J81" s="108"/>
    </row>
    <row r="82" spans="2:11">
      <c r="B82" s="2"/>
      <c r="G82" s="109"/>
      <c r="H82" s="109"/>
      <c r="J82" s="110"/>
    </row>
    <row r="83" spans="2:11">
      <c r="B83" s="2"/>
      <c r="F83" s="2"/>
      <c r="G83" s="2"/>
      <c r="H83" s="2"/>
      <c r="I83" s="2"/>
      <c r="J83" s="110"/>
    </row>
    <row r="85" spans="2:11">
      <c r="F85" s="2"/>
      <c r="G85" s="2"/>
      <c r="H85" s="2"/>
    </row>
    <row r="86" spans="2:11">
      <c r="F86" s="111"/>
    </row>
    <row r="87" spans="2:11" ht="15.75">
      <c r="F87" s="112"/>
      <c r="G87" s="113"/>
      <c r="H87" s="2"/>
      <c r="I87" s="114"/>
      <c r="J87" s="110"/>
      <c r="K87" s="115"/>
    </row>
    <row r="88" spans="2:11" ht="15.75">
      <c r="F88" s="111"/>
      <c r="J88" s="110"/>
      <c r="K88" s="115"/>
    </row>
    <row r="89" spans="2:11">
      <c r="F89" s="111"/>
    </row>
  </sheetData>
  <mergeCells count="161">
    <mergeCell ref="A21:A22"/>
    <mergeCell ref="B21:B22"/>
    <mergeCell ref="C21:C22"/>
    <mergeCell ref="D21:D22"/>
    <mergeCell ref="E21:E22"/>
    <mergeCell ref="A24:A25"/>
    <mergeCell ref="B24:B25"/>
    <mergeCell ref="A6:H6"/>
    <mergeCell ref="I6:I7"/>
    <mergeCell ref="A7:H8"/>
    <mergeCell ref="C11:I11"/>
    <mergeCell ref="A12:A13"/>
    <mergeCell ref="B12:B13"/>
    <mergeCell ref="C12:C13"/>
    <mergeCell ref="D12:D13"/>
    <mergeCell ref="E12:E13"/>
    <mergeCell ref="C10:I10"/>
    <mergeCell ref="A18:A19"/>
    <mergeCell ref="B18:B19"/>
    <mergeCell ref="C18:C19"/>
    <mergeCell ref="D18:D19"/>
    <mergeCell ref="E18:E19"/>
    <mergeCell ref="C20:I20"/>
    <mergeCell ref="A14:A15"/>
    <mergeCell ref="B14:B15"/>
    <mergeCell ref="C14:C15"/>
    <mergeCell ref="D14:D15"/>
    <mergeCell ref="E14:E15"/>
    <mergeCell ref="A16:A17"/>
    <mergeCell ref="B16:B17"/>
    <mergeCell ref="C16:C17"/>
    <mergeCell ref="D16:D17"/>
    <mergeCell ref="E16:E17"/>
    <mergeCell ref="C24:C25"/>
    <mergeCell ref="D24:D25"/>
    <mergeCell ref="E24:E25"/>
    <mergeCell ref="C23:I23"/>
    <mergeCell ref="B36:B37"/>
    <mergeCell ref="C36:C37"/>
    <mergeCell ref="D36:D37"/>
    <mergeCell ref="E36:E37"/>
    <mergeCell ref="A38:A39"/>
    <mergeCell ref="B38:B39"/>
    <mergeCell ref="A27:A28"/>
    <mergeCell ref="B27:B28"/>
    <mergeCell ref="C27:C28"/>
    <mergeCell ref="D27:D28"/>
    <mergeCell ref="E27:E28"/>
    <mergeCell ref="A30:A31"/>
    <mergeCell ref="B30:B31"/>
    <mergeCell ref="C30:C31"/>
    <mergeCell ref="D30:D31"/>
    <mergeCell ref="C26:I26"/>
    <mergeCell ref="C38:C39"/>
    <mergeCell ref="D38:D39"/>
    <mergeCell ref="E38:E39"/>
    <mergeCell ref="B59:B60"/>
    <mergeCell ref="C59:C60"/>
    <mergeCell ref="D59:D60"/>
    <mergeCell ref="C29:I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C56:I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78:E78"/>
    <mergeCell ref="A79:E79"/>
    <mergeCell ref="A80:E80"/>
    <mergeCell ref="A66:A67"/>
    <mergeCell ref="B66:B67"/>
    <mergeCell ref="C66:C67"/>
    <mergeCell ref="D66:D67"/>
    <mergeCell ref="E66:E67"/>
    <mergeCell ref="A68:A69"/>
    <mergeCell ref="B68:B69"/>
    <mergeCell ref="C68:C69"/>
    <mergeCell ref="D68:D69"/>
    <mergeCell ref="E68:E69"/>
    <mergeCell ref="C74:I74"/>
    <mergeCell ref="A70:A71"/>
    <mergeCell ref="B70:B71"/>
    <mergeCell ref="C70:C71"/>
    <mergeCell ref="D70:D71"/>
    <mergeCell ref="A77:E77"/>
    <mergeCell ref="A75:A76"/>
    <mergeCell ref="B75:B76"/>
    <mergeCell ref="C75:C76"/>
    <mergeCell ref="D75:D76"/>
    <mergeCell ref="E75:E76"/>
    <mergeCell ref="A57:A58"/>
    <mergeCell ref="B57:B58"/>
    <mergeCell ref="C57:C58"/>
    <mergeCell ref="D57:D58"/>
    <mergeCell ref="E70:E71"/>
    <mergeCell ref="A72:A73"/>
    <mergeCell ref="B72:B73"/>
    <mergeCell ref="C72:C73"/>
    <mergeCell ref="D72:D73"/>
    <mergeCell ref="E72:E73"/>
    <mergeCell ref="C64:C65"/>
    <mergeCell ref="D64:D65"/>
    <mergeCell ref="E64:E65"/>
    <mergeCell ref="A64:A65"/>
    <mergeCell ref="B64:B65"/>
    <mergeCell ref="E59:E60"/>
    <mergeCell ref="A62:A63"/>
    <mergeCell ref="B62:B63"/>
    <mergeCell ref="C62:C63"/>
    <mergeCell ref="D62:D63"/>
    <mergeCell ref="E62:E63"/>
    <mergeCell ref="E57:E58"/>
    <mergeCell ref="C61:I61"/>
    <mergeCell ref="A59:A60"/>
    <mergeCell ref="A40:A41"/>
    <mergeCell ref="B40:B41"/>
    <mergeCell ref="C40:C41"/>
    <mergeCell ref="D40:D41"/>
    <mergeCell ref="E40:E41"/>
    <mergeCell ref="A42:A43"/>
    <mergeCell ref="B42:B43"/>
    <mergeCell ref="C42:C43"/>
    <mergeCell ref="D42:D43"/>
    <mergeCell ref="E42:E43"/>
    <mergeCell ref="A46:A47"/>
    <mergeCell ref="B46:B47"/>
    <mergeCell ref="C46:C47"/>
    <mergeCell ref="D46:D47"/>
    <mergeCell ref="E46:E47"/>
    <mergeCell ref="A44:A45"/>
    <mergeCell ref="B44:B45"/>
    <mergeCell ref="C44:C45"/>
    <mergeCell ref="D44:D45"/>
    <mergeCell ref="E44:E45"/>
  </mergeCells>
  <pageMargins left="0.9055118110236221" right="0.11811023622047245" top="0.39370078740157483" bottom="0.39370078740157483" header="0.31496062992125984" footer="0.31496062992125984"/>
  <pageSetup paperSize="9" scale="92" orientation="landscape" r:id="rId1"/>
  <rowBreaks count="4" manualBreakCount="4">
    <brk id="28" max="8" man="1"/>
    <brk id="47" max="8" man="1"/>
    <brk id="55" max="8" man="1"/>
    <brk id="73" max="8" man="1"/>
  </rowBreaks>
  <ignoredErrors>
    <ignoredError sqref="G7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80" zoomScaleNormal="100" zoomScaleSheetLayoutView="80" workbookViewId="0">
      <selection activeCell="J9" sqref="J9"/>
    </sheetView>
  </sheetViews>
  <sheetFormatPr defaultRowHeight="15"/>
  <cols>
    <col min="1" max="1" width="21.7109375" bestFit="1" customWidth="1"/>
    <col min="2" max="2" width="29.5703125" customWidth="1"/>
    <col min="3" max="3" width="8.7109375" bestFit="1" customWidth="1"/>
    <col min="4" max="4" width="11.28515625" bestFit="1" customWidth="1"/>
    <col min="5" max="5" width="2.7109375" customWidth="1"/>
    <col min="6" max="6" width="13.7109375" customWidth="1"/>
    <col min="7" max="7" width="13.42578125" customWidth="1"/>
  </cols>
  <sheetData>
    <row r="1" spans="1:7">
      <c r="A1" s="375"/>
      <c r="B1" s="375"/>
      <c r="C1" s="375"/>
      <c r="D1" s="375"/>
      <c r="E1" s="375"/>
      <c r="F1" s="375"/>
      <c r="G1" s="375"/>
    </row>
    <row r="2" spans="1:7">
      <c r="A2" s="375"/>
      <c r="B2" s="375"/>
      <c r="C2" s="375"/>
      <c r="D2" s="375"/>
      <c r="E2" s="375"/>
      <c r="F2" s="375"/>
      <c r="G2" s="375"/>
    </row>
    <row r="3" spans="1:7" ht="40.5" customHeight="1">
      <c r="A3" s="375"/>
      <c r="B3" s="375"/>
      <c r="C3" s="375"/>
      <c r="D3" s="375"/>
      <c r="E3" s="375"/>
      <c r="F3" s="375"/>
      <c r="G3" s="375"/>
    </row>
    <row r="4" spans="1:7" ht="22.5" customHeight="1">
      <c r="A4" s="375"/>
      <c r="B4" s="375"/>
      <c r="C4" s="375"/>
      <c r="D4" s="375"/>
      <c r="E4" s="375"/>
      <c r="F4" s="375"/>
      <c r="G4" s="375"/>
    </row>
    <row r="5" spans="1:7">
      <c r="A5" s="206" t="s">
        <v>308</v>
      </c>
      <c r="B5" s="643" t="s">
        <v>309</v>
      </c>
      <c r="C5" s="643"/>
      <c r="D5" s="643"/>
      <c r="E5" s="207"/>
      <c r="F5" s="205"/>
      <c r="G5" s="205"/>
    </row>
    <row r="6" spans="1:7">
      <c r="A6" s="206" t="s">
        <v>1</v>
      </c>
      <c r="B6" s="643"/>
      <c r="C6" s="643"/>
      <c r="D6" s="643"/>
      <c r="E6" s="207"/>
      <c r="F6" s="205"/>
      <c r="G6" s="205"/>
    </row>
    <row r="7" spans="1:7" ht="59.25" customHeight="1">
      <c r="A7" s="206" t="s">
        <v>347</v>
      </c>
      <c r="B7" s="644" t="s">
        <v>386</v>
      </c>
      <c r="C7" s="645"/>
      <c r="D7" s="645"/>
      <c r="E7" s="645"/>
      <c r="F7" s="645"/>
      <c r="G7" s="645"/>
    </row>
    <row r="8" spans="1:7">
      <c r="A8" s="208" t="s">
        <v>310</v>
      </c>
      <c r="B8" s="629" t="s">
        <v>311</v>
      </c>
      <c r="C8" s="629"/>
      <c r="D8" s="629"/>
      <c r="E8" s="209"/>
      <c r="F8" s="205"/>
      <c r="G8" s="205"/>
    </row>
    <row r="9" spans="1:7">
      <c r="A9" s="210" t="s">
        <v>312</v>
      </c>
      <c r="B9" s="628" t="s">
        <v>313</v>
      </c>
      <c r="C9" s="629"/>
      <c r="D9" s="629"/>
      <c r="E9" s="209"/>
      <c r="F9" s="205"/>
      <c r="G9" s="205"/>
    </row>
    <row r="10" spans="1:7">
      <c r="A10" s="210" t="s">
        <v>314</v>
      </c>
      <c r="B10" s="629" t="s">
        <v>315</v>
      </c>
      <c r="C10" s="629"/>
      <c r="D10" s="629"/>
      <c r="E10" s="209"/>
      <c r="F10" s="205"/>
      <c r="G10" s="205"/>
    </row>
    <row r="11" spans="1:7">
      <c r="A11" s="630" t="s">
        <v>316</v>
      </c>
      <c r="B11" s="630"/>
      <c r="C11" s="630"/>
      <c r="D11" s="630"/>
      <c r="E11" s="205"/>
      <c r="F11" s="205"/>
      <c r="G11" s="205"/>
    </row>
    <row r="12" spans="1:7" ht="15.75" thickBot="1">
      <c r="A12" s="630"/>
      <c r="B12" s="630"/>
      <c r="C12" s="630"/>
      <c r="D12" s="630"/>
      <c r="E12" s="205"/>
      <c r="F12" s="205"/>
      <c r="G12" s="205"/>
    </row>
    <row r="13" spans="1:7" ht="24" thickBot="1">
      <c r="A13" s="631" t="s">
        <v>317</v>
      </c>
      <c r="B13" s="631"/>
      <c r="C13" s="631"/>
      <c r="D13" s="631"/>
      <c r="E13" s="205"/>
      <c r="F13" s="632" t="s">
        <v>318</v>
      </c>
      <c r="G13" s="633"/>
    </row>
    <row r="14" spans="1:7" ht="20.25" thickBot="1">
      <c r="A14" s="634" t="s">
        <v>319</v>
      </c>
      <c r="B14" s="635"/>
      <c r="C14" s="211" t="s">
        <v>320</v>
      </c>
      <c r="D14" s="212" t="s">
        <v>321</v>
      </c>
      <c r="E14" s="205"/>
      <c r="F14" s="213" t="s">
        <v>322</v>
      </c>
      <c r="G14" s="214" t="s">
        <v>323</v>
      </c>
    </row>
    <row r="15" spans="1:7">
      <c r="A15" s="615" t="s">
        <v>324</v>
      </c>
      <c r="B15" s="616"/>
      <c r="C15" s="215" t="s">
        <v>325</v>
      </c>
      <c r="D15" s="216">
        <v>5.5E-2</v>
      </c>
      <c r="E15" s="205"/>
      <c r="F15" s="217">
        <v>0.03</v>
      </c>
      <c r="G15" s="218">
        <v>5.5E-2</v>
      </c>
    </row>
    <row r="16" spans="1:7" ht="19.5">
      <c r="A16" s="636" t="s">
        <v>326</v>
      </c>
      <c r="B16" s="637"/>
      <c r="C16" s="219" t="s">
        <v>327</v>
      </c>
      <c r="D16" s="220">
        <v>4.4999999999999997E-3</v>
      </c>
      <c r="E16" s="205"/>
      <c r="F16" s="221">
        <v>4.0000000000000001E-3</v>
      </c>
      <c r="G16" s="222">
        <v>5.0000000000000001E-3</v>
      </c>
    </row>
    <row r="17" spans="1:7" ht="19.5">
      <c r="A17" s="636" t="s">
        <v>328</v>
      </c>
      <c r="B17" s="637"/>
      <c r="C17" s="219" t="s">
        <v>329</v>
      </c>
      <c r="D17" s="220">
        <v>4.4999999999999997E-3</v>
      </c>
      <c r="E17" s="205"/>
      <c r="F17" s="221">
        <v>4.0000000000000001E-3</v>
      </c>
      <c r="G17" s="222">
        <v>5.0000000000000001E-3</v>
      </c>
    </row>
    <row r="18" spans="1:7" ht="20.25" thickBot="1">
      <c r="A18" s="638" t="s">
        <v>330</v>
      </c>
      <c r="B18" s="639"/>
      <c r="C18" s="223" t="s">
        <v>331</v>
      </c>
      <c r="D18" s="224">
        <v>1.2699999999999999E-2</v>
      </c>
      <c r="E18" s="205"/>
      <c r="F18" s="225">
        <v>9.7000000000000003E-3</v>
      </c>
      <c r="G18" s="226">
        <v>1.2699999999999999E-2</v>
      </c>
    </row>
    <row r="19" spans="1:7" ht="21.75" thickBot="1">
      <c r="A19" s="640" t="s">
        <v>332</v>
      </c>
      <c r="B19" s="641"/>
      <c r="C19" s="642"/>
      <c r="D19" s="227">
        <v>7.6700000000000004E-2</v>
      </c>
      <c r="E19" s="205"/>
      <c r="F19" s="609"/>
      <c r="G19" s="609"/>
    </row>
    <row r="20" spans="1:7" ht="19.5">
      <c r="A20" s="615" t="s">
        <v>333</v>
      </c>
      <c r="B20" s="616"/>
      <c r="C20" s="215" t="s">
        <v>334</v>
      </c>
      <c r="D20" s="228">
        <v>0.01</v>
      </c>
      <c r="E20" s="205"/>
      <c r="F20" s="217">
        <v>5.8999999999999999E-3</v>
      </c>
      <c r="G20" s="218">
        <v>1.3899999999999999E-2</v>
      </c>
    </row>
    <row r="21" spans="1:7" ht="20.25" thickBot="1">
      <c r="A21" s="617" t="s">
        <v>335</v>
      </c>
      <c r="B21" s="618"/>
      <c r="C21" s="229" t="s">
        <v>173</v>
      </c>
      <c r="D21" s="230">
        <v>8.6599999999999996E-2</v>
      </c>
      <c r="E21" s="205"/>
      <c r="F21" s="231">
        <v>6.1600000000000002E-2</v>
      </c>
      <c r="G21" s="232">
        <v>8.9599999999999999E-2</v>
      </c>
    </row>
    <row r="22" spans="1:7">
      <c r="A22" s="619" t="s">
        <v>336</v>
      </c>
      <c r="B22" s="233" t="s">
        <v>337</v>
      </c>
      <c r="C22" s="620" t="s">
        <v>338</v>
      </c>
      <c r="D22" s="216">
        <v>6.4999999999999997E-3</v>
      </c>
      <c r="E22" s="205"/>
      <c r="F22" s="623" t="s">
        <v>339</v>
      </c>
      <c r="G22" s="624"/>
    </row>
    <row r="23" spans="1:7">
      <c r="A23" s="619"/>
      <c r="B23" s="234" t="s">
        <v>340</v>
      </c>
      <c r="C23" s="621"/>
      <c r="D23" s="220">
        <v>0.03</v>
      </c>
      <c r="E23" s="205"/>
      <c r="F23" s="623"/>
      <c r="G23" s="624"/>
    </row>
    <row r="24" spans="1:7">
      <c r="A24" s="619"/>
      <c r="B24" s="234" t="s">
        <v>341</v>
      </c>
      <c r="C24" s="621"/>
      <c r="D24" s="220">
        <v>2.5000000000000001E-3</v>
      </c>
      <c r="E24" s="205"/>
      <c r="F24" s="623"/>
      <c r="G24" s="624"/>
    </row>
    <row r="25" spans="1:7" ht="15.75" thickBot="1">
      <c r="A25" s="619"/>
      <c r="B25" s="235" t="s">
        <v>342</v>
      </c>
      <c r="C25" s="622"/>
      <c r="D25" s="236">
        <v>4.4999999999999998E-2</v>
      </c>
      <c r="E25" s="205"/>
      <c r="F25" s="623"/>
      <c r="G25" s="624"/>
    </row>
    <row r="26" spans="1:7" ht="15.75" thickBot="1">
      <c r="A26" s="625" t="s">
        <v>343</v>
      </c>
      <c r="B26" s="626"/>
      <c r="C26" s="627"/>
      <c r="D26" s="237">
        <v>8.3999999999999991E-2</v>
      </c>
      <c r="E26" s="205"/>
      <c r="F26" s="623"/>
      <c r="G26" s="624"/>
    </row>
    <row r="27" spans="1:7" ht="15.75" thickBot="1">
      <c r="A27" s="608"/>
      <c r="B27" s="608"/>
      <c r="C27" s="608"/>
      <c r="D27" s="608"/>
      <c r="E27" s="205"/>
      <c r="F27" s="609"/>
      <c r="G27" s="609"/>
    </row>
    <row r="28" spans="1:7" ht="15.75" thickBot="1">
      <c r="A28" s="610" t="s">
        <v>344</v>
      </c>
      <c r="B28" s="611"/>
      <c r="C28" s="612"/>
      <c r="D28" s="238">
        <v>0.29000179279475979</v>
      </c>
      <c r="E28" s="205"/>
      <c r="F28" s="239">
        <v>0.25</v>
      </c>
      <c r="G28" s="240">
        <v>0.3</v>
      </c>
    </row>
    <row r="29" spans="1:7" ht="15.75">
      <c r="A29" s="241"/>
      <c r="B29" s="241"/>
      <c r="C29" s="241"/>
      <c r="D29" s="242"/>
      <c r="E29" s="205"/>
      <c r="F29" s="205"/>
      <c r="G29" s="205"/>
    </row>
    <row r="30" spans="1:7">
      <c r="A30" s="613" t="s">
        <v>345</v>
      </c>
      <c r="B30" s="613"/>
      <c r="C30" s="613"/>
      <c r="D30" s="205"/>
      <c r="E30" s="205"/>
      <c r="F30" s="205"/>
      <c r="G30" s="205"/>
    </row>
    <row r="31" spans="1:7">
      <c r="A31" s="614" t="s">
        <v>346</v>
      </c>
      <c r="B31" s="614"/>
      <c r="C31" s="614"/>
      <c r="D31" s="205"/>
      <c r="E31" s="205"/>
      <c r="F31" s="205"/>
      <c r="G31" s="205"/>
    </row>
  </sheetData>
  <mergeCells count="28">
    <mergeCell ref="B8:D8"/>
    <mergeCell ref="A1:G4"/>
    <mergeCell ref="B5:D5"/>
    <mergeCell ref="B6:D6"/>
    <mergeCell ref="B7:G7"/>
    <mergeCell ref="F19:G19"/>
    <mergeCell ref="B9:D9"/>
    <mergeCell ref="B10:D10"/>
    <mergeCell ref="A11:D12"/>
    <mergeCell ref="A13:D13"/>
    <mergeCell ref="F13:G13"/>
    <mergeCell ref="A14:B14"/>
    <mergeCell ref="A15:B15"/>
    <mergeCell ref="A16:B16"/>
    <mergeCell ref="A17:B17"/>
    <mergeCell ref="A18:B18"/>
    <mergeCell ref="A19:C19"/>
    <mergeCell ref="A20:B20"/>
    <mergeCell ref="A21:B21"/>
    <mergeCell ref="A22:A25"/>
    <mergeCell ref="C22:C25"/>
    <mergeCell ref="F22:G26"/>
    <mergeCell ref="A26:C26"/>
    <mergeCell ref="A27:D27"/>
    <mergeCell ref="F27:G27"/>
    <mergeCell ref="A28:C28"/>
    <mergeCell ref="A30:C30"/>
    <mergeCell ref="A31:C31"/>
  </mergeCells>
  <pageMargins left="0.511811024" right="0.511811024" top="0.78740157499999996" bottom="0.78740157499999996" header="0.31496062000000002" footer="0.31496062000000002"/>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8</vt:i4>
      </vt:variant>
    </vt:vector>
  </HeadingPairs>
  <TitlesOfParts>
    <vt:vector size="14" baseType="lpstr">
      <vt:lpstr>COTAÇÃO DE CUSTO DAS LOJAS</vt:lpstr>
      <vt:lpstr>POÇO ARTESIANO; RESERVATÓRIO </vt:lpstr>
      <vt:lpstr>CUSTO UNITÁRIO</vt:lpstr>
      <vt:lpstr>CRON. FISICO POÇO E RESERVATÓRI</vt:lpstr>
      <vt:lpstr>BDI</vt:lpstr>
      <vt:lpstr>Plan1</vt:lpstr>
      <vt:lpstr>BDI!Area_de_impressao</vt:lpstr>
      <vt:lpstr>'COTAÇÃO DE CUSTO DAS LOJAS'!Area_de_impressao</vt:lpstr>
      <vt:lpstr>'CRON. FISICO POÇO E RESERVATÓRI'!Area_de_impressao</vt:lpstr>
      <vt:lpstr>'CUSTO UNITÁRIO'!Area_de_impressao</vt:lpstr>
      <vt:lpstr>'POÇO ARTESIANO; RESERVATÓRIO '!Area_de_impressao</vt:lpstr>
      <vt:lpstr>'CRON. FISICO POÇO E RESERVATÓRI'!Titulos_de_impressao</vt:lpstr>
      <vt:lpstr>'CUSTO UNITÁRIO'!Titulos_de_impressao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2019-09-23T00:50:27Z</cp:lastPrinted>
  <dcterms:created xsi:type="dcterms:W3CDTF">2017-10-22T14:05:37Z</dcterms:created>
  <dcterms:modified xsi:type="dcterms:W3CDTF">2020-03-31T17:24:57Z</dcterms:modified>
</cp:coreProperties>
</file>