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om080\Documents\EDITAIS PP - 2020\CONCORRENCIA 2020\EDITAL 004-2020\EDITAL 004-2020-CP\GEOBRAS\LOTE III - ESCOLA REI DAVI\"/>
    </mc:Choice>
  </mc:AlternateContent>
  <bookViews>
    <workbookView xWindow="-105" yWindow="-105" windowWidth="23250" windowHeight="12570" activeTab="3"/>
  </bookViews>
  <sheets>
    <sheet name="MEMÓRIA DE CÁLCULO" sheetId="1" r:id="rId1"/>
    <sheet name="ORÇAMENTO" sheetId="8" r:id="rId2"/>
    <sheet name="CRONOGRAMA" sheetId="9" r:id="rId3"/>
    <sheet name="CUSTO UNITÁRIO" sheetId="7" r:id="rId4"/>
    <sheet name="ORÇAMENTO SIMPLES" sheetId="4" state="hidden" r:id="rId5"/>
    <sheet name="COMPOSIÇÃO DO BDI" sheetId="6" r:id="rId6"/>
  </sheets>
  <definedNames>
    <definedName name="_xlnm.Print_Area" localSheetId="5">'COMPOSIÇÃO DO BDI'!$A$1:$G$45</definedName>
    <definedName name="_xlnm.Print_Area" localSheetId="2">CRONOGRAMA!$A$1:$H$60</definedName>
    <definedName name="_xlnm.Print_Area" localSheetId="3">'CUSTO UNITÁRIO'!$A$1:$G$622</definedName>
    <definedName name="_xlnm.Print_Area" localSheetId="0">'MEMÓRIA DE CÁLCULO'!$A$1:$D$198</definedName>
    <definedName name="_xlnm.Print_Area" localSheetId="1">ORÇAMENTO!$A$1:$J$100</definedName>
    <definedName name="_xlnm.Print_Area" localSheetId="4">'ORÇAMENTO SIMPLES'!$A$1:$F$107</definedName>
    <definedName name="_xlnm.Print_Titles" localSheetId="2">CRONOGRAMA!$1:$14</definedName>
    <definedName name="_xlnm.Print_Titles" localSheetId="3">'CUSTO UNITÁRIO'!$1:$9</definedName>
    <definedName name="_xlnm.Print_Titles" localSheetId="0">'MEMÓRIA DE CÁLCULO'!$1:$10</definedName>
    <definedName name="_xlnm.Print_Titles" localSheetId="1">ORÇAMENTO!$1:$13</definedName>
    <definedName name="_xlnm.Print_Titles" localSheetId="4">'ORÇAMENTO SIMPLES'!$1:$11</definedName>
  </definedNames>
  <calcPr calcId="191029"/>
  <customWorkbookViews>
    <customWorkbookView name="j" guid="{3E3604AA-1B78-4EF7-9E14-22AE5816212E}" maximized="1" windowWidth="1596" windowHeight="67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7" l="1"/>
  <c r="D7" i="9"/>
  <c r="G449" i="7" l="1"/>
  <c r="G450" i="7"/>
  <c r="G426" i="7"/>
  <c r="G370" i="7"/>
  <c r="G371" i="7"/>
  <c r="G373" i="7"/>
  <c r="G374" i="7"/>
  <c r="G375" i="7"/>
  <c r="G376" i="7"/>
  <c r="G378" i="7"/>
  <c r="G380" i="7"/>
  <c r="G360" i="7"/>
  <c r="G361" i="7"/>
  <c r="G331" i="7"/>
  <c r="G332" i="7"/>
  <c r="G336" i="7"/>
  <c r="G339" i="7"/>
  <c r="G341" i="7"/>
  <c r="G342" i="7"/>
  <c r="G343" i="7"/>
  <c r="G330" i="7"/>
  <c r="G201" i="7"/>
  <c r="G202" i="7"/>
  <c r="G203" i="7"/>
  <c r="G207" i="7"/>
  <c r="G208" i="7"/>
  <c r="G189" i="7"/>
  <c r="G190" i="7"/>
  <c r="G191" i="7"/>
  <c r="G194" i="7"/>
  <c r="G195" i="7"/>
  <c r="G196" i="7"/>
  <c r="G106" i="7"/>
  <c r="G107" i="7"/>
  <c r="G109" i="7"/>
  <c r="G112" i="7"/>
  <c r="G105" i="7"/>
  <c r="G95" i="7"/>
  <c r="G96" i="7"/>
  <c r="G99" i="7"/>
  <c r="G101" i="7"/>
  <c r="G94" i="7"/>
  <c r="G86" i="7"/>
  <c r="G87" i="7"/>
  <c r="G91" i="7" s="1"/>
  <c r="G90" i="7"/>
  <c r="A8" i="1" l="1"/>
  <c r="A7" i="1"/>
  <c r="D188" i="1"/>
  <c r="D186" i="1" l="1"/>
  <c r="D130" i="1"/>
  <c r="D131" i="1"/>
  <c r="D133" i="1"/>
  <c r="D134" i="1"/>
  <c r="D112" i="1"/>
  <c r="E61" i="8" s="1"/>
  <c r="D110" i="1"/>
  <c r="D114" i="1" s="1"/>
  <c r="E62" i="8" s="1"/>
  <c r="E54" i="8"/>
  <c r="D93" i="1"/>
  <c r="E53" i="8" s="1"/>
  <c r="D18" i="1"/>
  <c r="D135" i="1" l="1"/>
  <c r="E67" i="8" s="1"/>
  <c r="D132" i="1"/>
  <c r="E60" i="8"/>
  <c r="G386" i="7"/>
  <c r="G387" i="7"/>
  <c r="G388" i="7"/>
  <c r="G389" i="7"/>
  <c r="G390" i="7"/>
  <c r="G391" i="7"/>
  <c r="G392" i="7"/>
  <c r="G385" i="7"/>
  <c r="G359" i="7"/>
  <c r="G166" i="7"/>
  <c r="G185" i="7"/>
  <c r="G393" i="7" l="1"/>
  <c r="G445" i="7" l="1"/>
  <c r="G314" i="7"/>
  <c r="G259" i="7"/>
  <c r="G136" i="7" l="1"/>
  <c r="G116" i="7"/>
  <c r="G79" i="7" l="1"/>
  <c r="G77" i="7"/>
  <c r="G78" i="7"/>
  <c r="I55" i="8"/>
  <c r="G608" i="7" l="1"/>
  <c r="G609" i="7"/>
  <c r="G610" i="7"/>
  <c r="G611" i="7"/>
  <c r="G612" i="7"/>
  <c r="G613" i="7"/>
  <c r="G607" i="7"/>
  <c r="G583" i="7"/>
  <c r="G584" i="7"/>
  <c r="G585" i="7"/>
  <c r="G586" i="7"/>
  <c r="G582" i="7"/>
  <c r="G576" i="7"/>
  <c r="G577" i="7" s="1"/>
  <c r="G579" i="7" s="1"/>
  <c r="G573" i="7"/>
  <c r="G568" i="7"/>
  <c r="G569" i="7"/>
  <c r="G570" i="7"/>
  <c r="G567" i="7"/>
  <c r="G560" i="7"/>
  <c r="G561" i="7"/>
  <c r="G559" i="7"/>
  <c r="G556" i="7"/>
  <c r="G552" i="7"/>
  <c r="G553" i="7"/>
  <c r="G551" i="7"/>
  <c r="G544" i="7"/>
  <c r="G545" i="7"/>
  <c r="G543" i="7"/>
  <c r="G537" i="7"/>
  <c r="G536" i="7"/>
  <c r="G525" i="7"/>
  <c r="G526" i="7"/>
  <c r="G527" i="7"/>
  <c r="G528" i="7"/>
  <c r="G529" i="7"/>
  <c r="G530" i="7"/>
  <c r="G524" i="7"/>
  <c r="G514" i="7"/>
  <c r="G515" i="7"/>
  <c r="G516" i="7"/>
  <c r="G517" i="7"/>
  <c r="G518" i="7"/>
  <c r="G513" i="7"/>
  <c r="G510" i="7"/>
  <c r="G505" i="7"/>
  <c r="G506" i="7"/>
  <c r="G507" i="7"/>
  <c r="G504" i="7"/>
  <c r="G501" i="7"/>
  <c r="G493" i="7"/>
  <c r="G494" i="7"/>
  <c r="G495" i="7"/>
  <c r="G496" i="7"/>
  <c r="G497" i="7"/>
  <c r="G498" i="7"/>
  <c r="G492" i="7"/>
  <c r="G480" i="7"/>
  <c r="G481" i="7"/>
  <c r="G482" i="7"/>
  <c r="G483" i="7"/>
  <c r="G484" i="7"/>
  <c r="G485" i="7"/>
  <c r="G486" i="7"/>
  <c r="G479" i="7"/>
  <c r="G476" i="7"/>
  <c r="G465" i="7"/>
  <c r="G466" i="7"/>
  <c r="G467" i="7"/>
  <c r="G468" i="7"/>
  <c r="G469" i="7"/>
  <c r="G470" i="7"/>
  <c r="G471" i="7"/>
  <c r="G472" i="7"/>
  <c r="G473" i="7"/>
  <c r="G464" i="7"/>
  <c r="G455" i="7"/>
  <c r="G456" i="7"/>
  <c r="G457" i="7"/>
  <c r="G458" i="7"/>
  <c r="G454" i="7"/>
  <c r="G440" i="7"/>
  <c r="G441" i="7"/>
  <c r="G442" i="7"/>
  <c r="G439" i="7"/>
  <c r="G431" i="7"/>
  <c r="G432" i="7"/>
  <c r="G433" i="7"/>
  <c r="G430" i="7"/>
  <c r="G67" i="8"/>
  <c r="G406" i="7"/>
  <c r="G407" i="7"/>
  <c r="G405" i="7"/>
  <c r="G397" i="7"/>
  <c r="G398" i="7"/>
  <c r="G399" i="7"/>
  <c r="G396" i="7"/>
  <c r="G348" i="7"/>
  <c r="G349" i="7"/>
  <c r="G350" i="7"/>
  <c r="G351" i="7"/>
  <c r="G352" i="7"/>
  <c r="G353" i="7"/>
  <c r="G347" i="7"/>
  <c r="G318" i="7"/>
  <c r="G319" i="7"/>
  <c r="G320" i="7"/>
  <c r="G321" i="7"/>
  <c r="G322" i="7"/>
  <c r="G323" i="7"/>
  <c r="G324" i="7"/>
  <c r="G317" i="7"/>
  <c r="G303" i="7"/>
  <c r="G304" i="7"/>
  <c r="G305" i="7"/>
  <c r="G306" i="7"/>
  <c r="G307" i="7"/>
  <c r="G308" i="7"/>
  <c r="G309" i="7"/>
  <c r="G310" i="7"/>
  <c r="G311" i="7"/>
  <c r="G302" i="7"/>
  <c r="G279" i="7"/>
  <c r="G280" i="7"/>
  <c r="G278" i="7"/>
  <c r="G271" i="7"/>
  <c r="G272" i="7"/>
  <c r="G270" i="7"/>
  <c r="G263" i="7"/>
  <c r="G264" i="7"/>
  <c r="G262" i="7"/>
  <c r="G251" i="7"/>
  <c r="G252" i="7"/>
  <c r="G253" i="7"/>
  <c r="G254" i="7"/>
  <c r="G255" i="7"/>
  <c r="G256" i="7"/>
  <c r="G250" i="7"/>
  <c r="G237" i="7"/>
  <c r="G238" i="7"/>
  <c r="G239" i="7"/>
  <c r="G240" i="7"/>
  <c r="G241" i="7"/>
  <c r="G242" i="7"/>
  <c r="G243" i="7"/>
  <c r="G244" i="7"/>
  <c r="G236" i="7"/>
  <c r="G229" i="7"/>
  <c r="G230" i="7"/>
  <c r="G228" i="7"/>
  <c r="G213" i="7"/>
  <c r="G214" i="7"/>
  <c r="G212" i="7"/>
  <c r="G221" i="7"/>
  <c r="G222" i="7"/>
  <c r="G220" i="7"/>
  <c r="G538" i="7" l="1"/>
  <c r="G540" i="7" s="1"/>
  <c r="G531" i="7"/>
  <c r="G400" i="7"/>
  <c r="G402" i="7" s="1"/>
  <c r="G325" i="7"/>
  <c r="G327" i="7" s="1"/>
  <c r="G519" i="7"/>
  <c r="G521" i="7" s="1"/>
  <c r="G408" i="7"/>
  <c r="G410" i="7" s="1"/>
  <c r="G562" i="7"/>
  <c r="G564" i="7" s="1"/>
  <c r="G589" i="7"/>
  <c r="G489" i="7"/>
  <c r="G533" i="7"/>
  <c r="G434" i="7"/>
  <c r="G436" i="7" s="1"/>
  <c r="G461" i="7"/>
  <c r="G546" i="7"/>
  <c r="G215" i="7"/>
  <c r="G217" i="7" s="1"/>
  <c r="I67" i="8"/>
  <c r="H67" i="8"/>
  <c r="G356" i="7"/>
  <c r="G273" i="7"/>
  <c r="G275" i="7" s="1"/>
  <c r="G223" i="7"/>
  <c r="G225" i="7" s="1"/>
  <c r="G281" i="7"/>
  <c r="G283" i="7" s="1"/>
  <c r="G265" i="7"/>
  <c r="G267" i="7" s="1"/>
  <c r="G245" i="7"/>
  <c r="G247" i="7" s="1"/>
  <c r="G179" i="7"/>
  <c r="G180" i="7"/>
  <c r="G181" i="7"/>
  <c r="G182" i="7"/>
  <c r="G178" i="7"/>
  <c r="G170" i="7"/>
  <c r="G171" i="7"/>
  <c r="G172" i="7"/>
  <c r="G169" i="7"/>
  <c r="G160" i="7"/>
  <c r="G161" i="7"/>
  <c r="G162" i="7"/>
  <c r="G163" i="7"/>
  <c r="G151" i="7"/>
  <c r="G152" i="7"/>
  <c r="G153" i="7"/>
  <c r="G154" i="7"/>
  <c r="G150" i="7"/>
  <c r="G143" i="7"/>
  <c r="G144" i="7"/>
  <c r="G142" i="7"/>
  <c r="G133" i="7"/>
  <c r="G134" i="7"/>
  <c r="G135" i="7"/>
  <c r="G132" i="7"/>
  <c r="G125" i="7"/>
  <c r="G126" i="7"/>
  <c r="G124" i="7"/>
  <c r="G117" i="7"/>
  <c r="G118" i="7"/>
  <c r="G76" i="7"/>
  <c r="G68" i="7"/>
  <c r="G69" i="7"/>
  <c r="G70" i="7"/>
  <c r="G67" i="7"/>
  <c r="G59" i="7"/>
  <c r="G60" i="7"/>
  <c r="G61" i="7"/>
  <c r="G58" i="7"/>
  <c r="G50" i="7"/>
  <c r="G51" i="7"/>
  <c r="G52" i="7"/>
  <c r="G49" i="7"/>
  <c r="G42" i="7"/>
  <c r="G43" i="7"/>
  <c r="G41" i="7"/>
  <c r="G35" i="7"/>
  <c r="G36" i="7" s="1"/>
  <c r="G38" i="7" s="1"/>
  <c r="G24" i="7"/>
  <c r="G25" i="7"/>
  <c r="G26" i="7"/>
  <c r="G27" i="7"/>
  <c r="G28" i="7"/>
  <c r="G29" i="7"/>
  <c r="G23" i="7"/>
  <c r="G14" i="7"/>
  <c r="G15" i="7"/>
  <c r="G16" i="7"/>
  <c r="G17" i="7"/>
  <c r="G13" i="7"/>
  <c r="D182" i="1"/>
  <c r="E89" i="8" s="1"/>
  <c r="G92" i="8"/>
  <c r="G91" i="8"/>
  <c r="G80" i="7" l="1"/>
  <c r="G82" i="7" s="1"/>
  <c r="G173" i="7"/>
  <c r="G175" i="7" s="1"/>
  <c r="G18" i="7"/>
  <c r="G20" i="7" s="1"/>
  <c r="G44" i="7"/>
  <c r="G46" i="7" s="1"/>
  <c r="G53" i="7"/>
  <c r="G55" i="7" s="1"/>
  <c r="G71" i="7"/>
  <c r="G127" i="7"/>
  <c r="G129" i="7" s="1"/>
  <c r="G32" i="7"/>
  <c r="G155" i="7"/>
  <c r="G157" i="7" s="1"/>
  <c r="G139" i="7"/>
  <c r="G62" i="7"/>
  <c r="G64" i="7" s="1"/>
  <c r="G119" i="7"/>
  <c r="G121" i="7" s="1"/>
  <c r="I63" i="8" l="1"/>
  <c r="C33" i="9" s="1"/>
  <c r="I71" i="8"/>
  <c r="C37" i="9" s="1"/>
  <c r="I74" i="8"/>
  <c r="C39" i="9" s="1"/>
  <c r="H40" i="9" s="1"/>
  <c r="D48" i="1"/>
  <c r="D138" i="1"/>
  <c r="G68" i="8"/>
  <c r="D127" i="1"/>
  <c r="D126" i="1"/>
  <c r="D125" i="1"/>
  <c r="D128" i="1" l="1"/>
  <c r="G38" i="9"/>
  <c r="H38" i="9"/>
  <c r="F38" i="9"/>
  <c r="H34" i="9"/>
  <c r="G34" i="9"/>
  <c r="D65" i="1"/>
  <c r="D59" i="1"/>
  <c r="E35" i="8"/>
  <c r="D37" i="1"/>
  <c r="D32" i="1"/>
  <c r="D33" i="1"/>
  <c r="D28" i="1"/>
  <c r="D25" i="1"/>
  <c r="D19" i="1"/>
  <c r="D189" i="1" l="1"/>
  <c r="E92" i="8" s="1"/>
  <c r="D187" i="1"/>
  <c r="E91" i="8" s="1"/>
  <c r="G616" i="7"/>
  <c r="G601" i="7"/>
  <c r="G593" i="7"/>
  <c r="G594" i="7"/>
  <c r="G595" i="7"/>
  <c r="G596" i="7"/>
  <c r="G597" i="7"/>
  <c r="G598" i="7"/>
  <c r="G599" i="7"/>
  <c r="G600" i="7"/>
  <c r="G592" i="7"/>
  <c r="H91" i="8" l="1"/>
  <c r="I91" i="8"/>
  <c r="H92" i="8"/>
  <c r="I92" i="8"/>
  <c r="G602" i="7"/>
  <c r="G604" i="7" s="1"/>
  <c r="D171" i="1"/>
  <c r="E83" i="8" s="1"/>
  <c r="H83" i="8" s="1"/>
  <c r="D56" i="1"/>
  <c r="G416" i="7"/>
  <c r="G414" i="7"/>
  <c r="G415" i="7"/>
  <c r="G413" i="7"/>
  <c r="I84" i="8"/>
  <c r="C43" i="9" s="1"/>
  <c r="H44" i="9" s="1"/>
  <c r="G548" i="7"/>
  <c r="G295" i="7"/>
  <c r="G294" i="7"/>
  <c r="G287" i="7"/>
  <c r="G286" i="7"/>
  <c r="G73" i="7"/>
  <c r="G83" i="8"/>
  <c r="G54" i="8"/>
  <c r="I54" i="8" s="1"/>
  <c r="H54" i="8"/>
  <c r="H53" i="8"/>
  <c r="G53" i="8"/>
  <c r="I53" i="8" s="1"/>
  <c r="H35" i="8"/>
  <c r="G35" i="8"/>
  <c r="G51" i="8"/>
  <c r="G15" i="8"/>
  <c r="I87" i="8" l="1"/>
  <c r="C45" i="9" s="1"/>
  <c r="I83" i="8"/>
  <c r="I79" i="8" s="1"/>
  <c r="I42" i="8"/>
  <c r="G419" i="7"/>
  <c r="I35" i="8"/>
  <c r="G297" i="7"/>
  <c r="G299" i="7" s="1"/>
  <c r="G289" i="7"/>
  <c r="G291" i="7" s="1"/>
  <c r="G145" i="7"/>
  <c r="G147" i="7" s="1"/>
  <c r="G70" i="8"/>
  <c r="G69" i="8"/>
  <c r="G427" i="7"/>
  <c r="G200" i="7"/>
  <c r="G209" i="7" s="1"/>
  <c r="G188" i="7"/>
  <c r="G197" i="7" s="1"/>
  <c r="G38" i="8"/>
  <c r="D63" i="1"/>
  <c r="E38" i="8" s="1"/>
  <c r="H38" i="8" s="1"/>
  <c r="H62" i="8"/>
  <c r="G62" i="8"/>
  <c r="H46" i="9" l="1"/>
  <c r="F46" i="9"/>
  <c r="E46" i="9"/>
  <c r="G46" i="9"/>
  <c r="E68" i="8"/>
  <c r="E70" i="8"/>
  <c r="I70" i="8" s="1"/>
  <c r="I38" i="8"/>
  <c r="D60" i="1"/>
  <c r="I68" i="8" l="1"/>
  <c r="H68" i="8"/>
  <c r="H70" i="8"/>
  <c r="A9" i="9"/>
  <c r="A8" i="7" s="1"/>
  <c r="A8" i="9"/>
  <c r="D9" i="9"/>
  <c r="C41" i="9"/>
  <c r="I41" i="8"/>
  <c r="C31" i="9" s="1"/>
  <c r="G90" i="8"/>
  <c r="G89" i="8"/>
  <c r="G88" i="8"/>
  <c r="G86" i="8"/>
  <c r="G85" i="8"/>
  <c r="G82" i="8"/>
  <c r="G81" i="8"/>
  <c r="G80" i="8"/>
  <c r="G78" i="8"/>
  <c r="G77" i="8"/>
  <c r="G76" i="8"/>
  <c r="G75" i="8"/>
  <c r="G73" i="8"/>
  <c r="G72" i="8"/>
  <c r="G65" i="8"/>
  <c r="G64" i="8"/>
  <c r="G61" i="8"/>
  <c r="G60" i="8"/>
  <c r="G59" i="8"/>
  <c r="G58" i="8"/>
  <c r="G57" i="8"/>
  <c r="G56" i="8"/>
  <c r="G52" i="8"/>
  <c r="G50" i="8"/>
  <c r="G49" i="8"/>
  <c r="G48" i="8"/>
  <c r="G47" i="8"/>
  <c r="G46" i="8"/>
  <c r="G45" i="8"/>
  <c r="G44" i="8"/>
  <c r="G43" i="8"/>
  <c r="G39" i="8"/>
  <c r="G40" i="8"/>
  <c r="G37" i="8"/>
  <c r="G34" i="8"/>
  <c r="G33" i="8"/>
  <c r="G32" i="8"/>
  <c r="G30" i="8"/>
  <c r="G29" i="8"/>
  <c r="G28" i="8"/>
  <c r="G26" i="8"/>
  <c r="G24" i="8"/>
  <c r="G22" i="8"/>
  <c r="G21" i="8"/>
  <c r="G19" i="8"/>
  <c r="G18" i="8"/>
  <c r="G16" i="8"/>
  <c r="E86" i="8"/>
  <c r="H86" i="8" s="1"/>
  <c r="E85" i="8"/>
  <c r="H85" i="8" s="1"/>
  <c r="E37" i="8"/>
  <c r="H37" i="8" s="1"/>
  <c r="G32" i="9" l="1"/>
  <c r="F32" i="9"/>
  <c r="F42" i="9"/>
  <c r="E42" i="9"/>
  <c r="H84" i="8"/>
  <c r="I37" i="8"/>
  <c r="D20" i="4"/>
  <c r="D19" i="4"/>
  <c r="D55" i="4" l="1"/>
  <c r="D52" i="4"/>
  <c r="D51" i="4"/>
  <c r="D49" i="4" l="1"/>
  <c r="D43" i="4"/>
  <c r="B46" i="4"/>
  <c r="B47" i="4"/>
  <c r="B48" i="4"/>
  <c r="B49" i="4"/>
  <c r="D69" i="1" l="1"/>
  <c r="E39" i="8" s="1"/>
  <c r="D184" i="1"/>
  <c r="E90" i="8" s="1"/>
  <c r="H90" i="8" s="1"/>
  <c r="D26" i="4"/>
  <c r="H39" i="8" l="1"/>
  <c r="I39" i="8"/>
  <c r="D36" i="4"/>
  <c r="D29" i="1"/>
  <c r="E22" i="8" s="1"/>
  <c r="D26" i="1"/>
  <c r="E21" i="8" s="1"/>
  <c r="I21" i="8" l="1"/>
  <c r="H21" i="8"/>
  <c r="I22" i="8"/>
  <c r="H22" i="8"/>
  <c r="D179" i="1"/>
  <c r="D180" i="1" s="1"/>
  <c r="E88" i="8" s="1"/>
  <c r="H88" i="8" s="1"/>
  <c r="H20" i="8" l="1"/>
  <c r="I20" i="8"/>
  <c r="C19" i="9" s="1"/>
  <c r="E20" i="9" s="1"/>
  <c r="D82" i="4"/>
  <c r="H89" i="8"/>
  <c r="H87" i="8" s="1"/>
  <c r="D81" i="4"/>
  <c r="D168" i="1"/>
  <c r="D165" i="1"/>
  <c r="D162" i="1"/>
  <c r="D121" i="1"/>
  <c r="D118" i="1"/>
  <c r="D59" i="4" l="1"/>
  <c r="E65" i="8"/>
  <c r="H65" i="8" s="1"/>
  <c r="D75" i="4"/>
  <c r="E81" i="8"/>
  <c r="H81" i="8" s="1"/>
  <c r="D58" i="4"/>
  <c r="E64" i="8"/>
  <c r="H64" i="8" s="1"/>
  <c r="D74" i="4"/>
  <c r="E80" i="8"/>
  <c r="H80" i="8" s="1"/>
  <c r="D73" i="4"/>
  <c r="D72" i="4"/>
  <c r="D76" i="4"/>
  <c r="E82" i="8"/>
  <c r="H82" i="8" s="1"/>
  <c r="D38" i="1"/>
  <c r="E26" i="8" s="1"/>
  <c r="H63" i="8" l="1"/>
  <c r="H79" i="8"/>
  <c r="I26" i="8"/>
  <c r="H26" i="8"/>
  <c r="H25" i="8" s="1"/>
  <c r="D20" i="1"/>
  <c r="E18" i="8" s="1"/>
  <c r="I25" i="8" l="1"/>
  <c r="H18" i="8"/>
  <c r="D22" i="1"/>
  <c r="E19" i="8" s="1"/>
  <c r="D27" i="6"/>
  <c r="D20" i="6"/>
  <c r="C23" i="9" l="1"/>
  <c r="E24" i="9" s="1"/>
  <c r="I18" i="8"/>
  <c r="H19" i="8"/>
  <c r="H17" i="8" s="1"/>
  <c r="I19" i="8"/>
  <c r="D29" i="6"/>
  <c r="D35" i="4"/>
  <c r="D66" i="1"/>
  <c r="E40" i="8" s="1"/>
  <c r="I17" i="8" l="1"/>
  <c r="C17" i="9" s="1"/>
  <c r="E18" i="9" s="1"/>
  <c r="H40" i="8"/>
  <c r="H36" i="8" s="1"/>
  <c r="I40" i="8"/>
  <c r="D155" i="1"/>
  <c r="E77" i="8" l="1"/>
  <c r="H77" i="8" s="1"/>
  <c r="I36" i="8"/>
  <c r="C29" i="9" s="1"/>
  <c r="D91" i="1"/>
  <c r="E52" i="8" s="1"/>
  <c r="H52" i="8" s="1"/>
  <c r="D89" i="1"/>
  <c r="D87" i="1"/>
  <c r="D85" i="1"/>
  <c r="D83" i="1"/>
  <c r="D81" i="1"/>
  <c r="E47" i="8" s="1"/>
  <c r="D79" i="1"/>
  <c r="G30" i="9" l="1"/>
  <c r="F30" i="9"/>
  <c r="E46" i="8"/>
  <c r="H46" i="8" s="1"/>
  <c r="D47" i="4"/>
  <c r="E50" i="8"/>
  <c r="H50" i="8" s="1"/>
  <c r="D46" i="4"/>
  <c r="E49" i="8"/>
  <c r="H49" i="8" s="1"/>
  <c r="D45" i="4"/>
  <c r="E48" i="8"/>
  <c r="H48" i="8" s="1"/>
  <c r="D44" i="4"/>
  <c r="H47" i="8"/>
  <c r="D48" i="4"/>
  <c r="E51" i="8"/>
  <c r="H51" i="8" s="1"/>
  <c r="D34" i="1"/>
  <c r="E24" i="8" s="1"/>
  <c r="E69" i="8"/>
  <c r="H69" i="8" l="1"/>
  <c r="H66" i="8" s="1"/>
  <c r="I69" i="8"/>
  <c r="H24" i="8"/>
  <c r="H23" i="8" s="1"/>
  <c r="I24" i="8"/>
  <c r="I66" i="8" l="1"/>
  <c r="C35" i="9" s="1"/>
  <c r="I23" i="8"/>
  <c r="C21" i="9" s="1"/>
  <c r="D61" i="4"/>
  <c r="D62" i="4"/>
  <c r="D46" i="1"/>
  <c r="D44" i="1"/>
  <c r="E29" i="8" s="1"/>
  <c r="F22" i="9" l="1"/>
  <c r="E22" i="9"/>
  <c r="H36" i="9"/>
  <c r="H48" i="9" s="1"/>
  <c r="G36" i="9"/>
  <c r="F36" i="9"/>
  <c r="D28" i="4"/>
  <c r="E30" i="8"/>
  <c r="D27" i="4"/>
  <c r="D54" i="1"/>
  <c r="I29" i="8" l="1"/>
  <c r="H29" i="8"/>
  <c r="D32" i="4"/>
  <c r="E34" i="8"/>
  <c r="H30" i="8"/>
  <c r="I30" i="8"/>
  <c r="D158" i="1"/>
  <c r="E78" i="8" s="1"/>
  <c r="H78" i="8" s="1"/>
  <c r="D152" i="1"/>
  <c r="D149" i="1"/>
  <c r="E75" i="8" s="1"/>
  <c r="D145" i="1"/>
  <c r="D142" i="1"/>
  <c r="E72" i="8" s="1"/>
  <c r="H72" i="8" s="1"/>
  <c r="H60" i="8"/>
  <c r="D105" i="1"/>
  <c r="D108" i="1" s="1"/>
  <c r="D102" i="1"/>
  <c r="E57" i="8" s="1"/>
  <c r="H57" i="8" s="1"/>
  <c r="D99" i="1"/>
  <c r="E56" i="8" s="1"/>
  <c r="H56" i="8" s="1"/>
  <c r="D77" i="1"/>
  <c r="E45" i="8" s="1"/>
  <c r="D75" i="1"/>
  <c r="E44" i="8" s="1"/>
  <c r="D73" i="1"/>
  <c r="E43" i="8" s="1"/>
  <c r="D42" i="1"/>
  <c r="D15" i="1"/>
  <c r="E16" i="8" s="1"/>
  <c r="D13" i="1"/>
  <c r="H76" i="8" l="1"/>
  <c r="E76" i="8"/>
  <c r="D13" i="4"/>
  <c r="E15" i="8"/>
  <c r="D37" i="4"/>
  <c r="D67" i="4"/>
  <c r="H75" i="8"/>
  <c r="H74" i="8" s="1"/>
  <c r="D65" i="4"/>
  <c r="E73" i="8"/>
  <c r="H73" i="8" s="1"/>
  <c r="H71" i="8" s="1"/>
  <c r="H28" i="8"/>
  <c r="H27" i="8" s="1"/>
  <c r="I28" i="8"/>
  <c r="I27" i="8" s="1"/>
  <c r="D41" i="4"/>
  <c r="H44" i="8"/>
  <c r="E59" i="8"/>
  <c r="H59" i="8" s="1"/>
  <c r="E58" i="8"/>
  <c r="D42" i="4"/>
  <c r="H45" i="8"/>
  <c r="D14" i="4"/>
  <c r="I16" i="8"/>
  <c r="D40" i="4"/>
  <c r="H43" i="8"/>
  <c r="D56" i="4"/>
  <c r="H61" i="8"/>
  <c r="I34" i="8"/>
  <c r="H34" i="8"/>
  <c r="D83" i="4"/>
  <c r="D49" i="1"/>
  <c r="D50" i="1" s="1"/>
  <c r="D51" i="1" s="1"/>
  <c r="D31" i="4" l="1"/>
  <c r="E33" i="8"/>
  <c r="H42" i="8"/>
  <c r="C25" i="9"/>
  <c r="F26" i="9" s="1"/>
  <c r="H55" i="8"/>
  <c r="I15" i="8"/>
  <c r="I14" i="8" s="1"/>
  <c r="C15" i="9" s="1"/>
  <c r="E16" i="9" s="1"/>
  <c r="H15" i="8"/>
  <c r="D30" i="4"/>
  <c r="E32" i="8"/>
  <c r="H16" i="8"/>
  <c r="D34" i="4"/>
  <c r="D53" i="4"/>
  <c r="D54" i="4"/>
  <c r="H33" i="8" l="1"/>
  <c r="E26" i="9"/>
  <c r="H41" i="8"/>
  <c r="H14" i="8"/>
  <c r="I33" i="8"/>
  <c r="H32" i="8"/>
  <c r="I32" i="8"/>
  <c r="I31" i="8" l="1"/>
  <c r="I93" i="8" s="1"/>
  <c r="G8" i="7" s="1"/>
  <c r="H31" i="8"/>
  <c r="H93" i="8" s="1"/>
  <c r="C27" i="9" l="1"/>
  <c r="E28" i="9"/>
  <c r="E48" i="9" s="1"/>
  <c r="G28" i="9"/>
  <c r="G48" i="9" s="1"/>
  <c r="F28" i="9"/>
  <c r="F48" i="9" s="1"/>
  <c r="K9" i="8"/>
  <c r="C47" i="9" l="1"/>
  <c r="E50" i="9"/>
  <c r="F50" i="9" s="1"/>
  <c r="G9" i="9"/>
  <c r="I8" i="8"/>
  <c r="G50" i="9" l="1"/>
  <c r="H50" i="9" s="1"/>
  <c r="E49" i="9"/>
  <c r="E51" i="9" s="1"/>
  <c r="D33" i="9"/>
  <c r="D43" i="9"/>
  <c r="D37" i="9"/>
  <c r="D45" i="9"/>
  <c r="D39" i="9"/>
  <c r="D41" i="9"/>
  <c r="D31" i="9"/>
  <c r="D19" i="9"/>
  <c r="D23" i="9"/>
  <c r="D17" i="9"/>
  <c r="D21" i="9"/>
  <c r="D35" i="9"/>
  <c r="D25" i="9"/>
  <c r="D29" i="9"/>
  <c r="D27" i="9"/>
  <c r="H49" i="9"/>
  <c r="F49" i="9"/>
  <c r="D15" i="9"/>
  <c r="G49" i="9"/>
  <c r="F51" i="9" l="1"/>
  <c r="G51" i="9" s="1"/>
  <c r="H51" i="9" s="1"/>
  <c r="D47" i="9"/>
</calcChain>
</file>

<file path=xl/sharedStrings.xml><?xml version="1.0" encoding="utf-8"?>
<sst xmlns="http://schemas.openxmlformats.org/spreadsheetml/2006/main" count="2698" uniqueCount="870">
  <si>
    <t>ITEM</t>
  </si>
  <si>
    <t>DISCRIMINAÇÃO DOS SERVIÇOS</t>
  </si>
  <si>
    <t>UNID</t>
  </si>
  <si>
    <t>QUANT</t>
  </si>
  <si>
    <t>PREÇO</t>
  </si>
  <si>
    <t>TOTAL</t>
  </si>
  <si>
    <t>1.0</t>
  </si>
  <si>
    <t>SERVIÇOS PRELIMINARES:</t>
  </si>
  <si>
    <t>1.1</t>
  </si>
  <si>
    <t>CJ</t>
  </si>
  <si>
    <t>1.2</t>
  </si>
  <si>
    <t>PLACA DA OBRA EM LONA COM PLOTAGEM GRÁFICA</t>
  </si>
  <si>
    <t>m²</t>
  </si>
  <si>
    <t>SEDOP      011340</t>
  </si>
  <si>
    <t>1.4</t>
  </si>
  <si>
    <t>2.0</t>
  </si>
  <si>
    <t>2.1</t>
  </si>
  <si>
    <t>m³</t>
  </si>
  <si>
    <t>2.2</t>
  </si>
  <si>
    <t>3.0</t>
  </si>
  <si>
    <t>FUNDAÇÃO:</t>
  </si>
  <si>
    <t>3.1</t>
  </si>
  <si>
    <t>4.0</t>
  </si>
  <si>
    <t>ESTRUTURA:</t>
  </si>
  <si>
    <t>4.1</t>
  </si>
  <si>
    <t>5.0</t>
  </si>
  <si>
    <t>PAREDES E PAINEIS</t>
  </si>
  <si>
    <t>5.1</t>
  </si>
  <si>
    <t>ALVENARIA TIJOLO DE BARRO A CUTELO</t>
  </si>
  <si>
    <t>M</t>
  </si>
  <si>
    <t>6.0</t>
  </si>
  <si>
    <t>REVESTIMENTO:</t>
  </si>
  <si>
    <t>6.1</t>
  </si>
  <si>
    <t>CHAPISCO DE CIMENTO E AREIA NO TRAÇO 1:3</t>
  </si>
  <si>
    <t>6.2</t>
  </si>
  <si>
    <t>REBOCO COM ARGAMASSA 1:6:ADIT. PLAST.</t>
  </si>
  <si>
    <t>6.3</t>
  </si>
  <si>
    <t>AZULEJO  BRANCO ASSENTADO A PRUMO NO TRAÇO 1:5:1</t>
  </si>
  <si>
    <t>7.0</t>
  </si>
  <si>
    <t>PAVIMENTAÇÃO:</t>
  </si>
  <si>
    <t>7.1</t>
  </si>
  <si>
    <t>7.2</t>
  </si>
  <si>
    <t>7.3</t>
  </si>
  <si>
    <t>8.0</t>
  </si>
  <si>
    <t>INSTALAÇÕES:</t>
  </si>
  <si>
    <t>ELÉTRICA:</t>
  </si>
  <si>
    <t>PONTO ILUMINAÇÃO RESIDENCIAL INCLUINDO INTERRUPTOR SIMPES, CAIXA ELÉTRICA, ELETRODUTO, CABO, RASGO, QUEBRA E CHUMBAMENTO. ( EXCLUINDO LUMINÁRIA E LAMPADA). AF 01/2016</t>
  </si>
  <si>
    <t>UND</t>
  </si>
  <si>
    <t>PONTO DE TOMADA RESIDENCIAL INCLUINDO TOMADA 20A/250V, CAIXA ELÉTRICA, ELETRODUTO, CABO, RASGO, QUEBRA E CHUMBAMENTO. AF_01/2016.</t>
  </si>
  <si>
    <t>PTS</t>
  </si>
  <si>
    <t>QUADRO DE DISTRIBUIÇÃO DE ENERGIA DE EMBUTIR, EM CHAPA METÁLICA, PARA 50 DISJUNTORES TERMOMAGNETICOS MONOPOLARES, COM BARRAMENTO TRIFÁSICO E NEUTRO, FORNECIMENTO E INSTALAÇÃO.</t>
  </si>
  <si>
    <t>HIDROSANITÁRIA:</t>
  </si>
  <si>
    <t>9.1.1</t>
  </si>
  <si>
    <t>PONTOS DE ESGOTO (INCL. TUBOS, CONEXÕES, CAIXA E RALOS)</t>
  </si>
  <si>
    <t>9.1.2</t>
  </si>
  <si>
    <t>PONTOS DE ÁGUA FRIA (INCL. TUBOS E CONEXÕES)</t>
  </si>
  <si>
    <t>9.1.4</t>
  </si>
  <si>
    <t>FOSSA SEPTICA CILINDRICA TIPO IMHOFF,COM TAMPA PARA 200 CONTRIBUINTES.</t>
  </si>
  <si>
    <t>9.1.5</t>
  </si>
  <si>
    <t>9.1.6</t>
  </si>
  <si>
    <t>CAIXA DE GORDURA SIMPLES EM CONCRETO PRE-MOLDADO DN 40MM COM TAMPA - FORNECIMENTO E INSTALACAO</t>
  </si>
  <si>
    <t>9.1.7</t>
  </si>
  <si>
    <t>9.1.8</t>
  </si>
  <si>
    <t>10.0</t>
  </si>
  <si>
    <t>FORRO:</t>
  </si>
  <si>
    <t>10.1</t>
  </si>
  <si>
    <t>BARROTEAMENTO EM MADEIRA DE LEI P/ FORRO PVC.</t>
  </si>
  <si>
    <t>10.2</t>
  </si>
  <si>
    <t xml:space="preserve">FORRO EM LAMBRI DE PVC, FRISADO, BRANCO, RÉGUA  DE 20 CM. </t>
  </si>
  <si>
    <t>11.0</t>
  </si>
  <si>
    <t>ESQUADRIAS:</t>
  </si>
  <si>
    <t>11.1</t>
  </si>
  <si>
    <t>11.2</t>
  </si>
  <si>
    <t>JANELA DE ALUMÍNIO DE CORRER COM VIDROS E FERRAGENS</t>
  </si>
  <si>
    <t>12.0</t>
  </si>
  <si>
    <t>PINTURA:</t>
  </si>
  <si>
    <t>12.1</t>
  </si>
  <si>
    <t>PVA INTERNA COM MASSA ACRILICA E SELADOR</t>
  </si>
  <si>
    <t>12.2</t>
  </si>
  <si>
    <t>PVA EXTERNA SEM MASSA, COM LIQUIDO PREPARADO.</t>
  </si>
  <si>
    <t>13.1</t>
  </si>
  <si>
    <t>13.2</t>
  </si>
  <si>
    <t>14.0</t>
  </si>
  <si>
    <t>LOUÇAS E METAIS:</t>
  </si>
  <si>
    <t>14.1</t>
  </si>
  <si>
    <t>BACIA SANITÁRIA (VASO) COM CAIXA ACOPLADA,DE LOUÇA BRANCA.</t>
  </si>
  <si>
    <t>14.2</t>
  </si>
  <si>
    <t>LAVATÓRIO DE LOUÇA, C/ COLUNA, TORNEIRA, SIFÃO E VALVULA.</t>
  </si>
  <si>
    <t>14.3</t>
  </si>
  <si>
    <t>14.4</t>
  </si>
  <si>
    <t>14.5</t>
  </si>
  <si>
    <t>15.0</t>
  </si>
  <si>
    <t>DIVERSOS:</t>
  </si>
  <si>
    <t>15.1</t>
  </si>
  <si>
    <t>15.2</t>
  </si>
  <si>
    <t>MASTRO FO.GO. SOBRE BASE DE CONCRETO</t>
  </si>
  <si>
    <t>LIMPEZA GERAL E ENTREGA DA OBRA</t>
  </si>
  <si>
    <t>M²</t>
  </si>
  <si>
    <t>MEMÓRIA DE CÁLCULO</t>
  </si>
  <si>
    <t>Total</t>
  </si>
  <si>
    <t>PLACA DA OBRA EM LONA COM PLOTAGEM GRÁFICA -&gt; ( 2,80m x 2,20m)</t>
  </si>
  <si>
    <t>PAREDES E PAINEIS:</t>
  </si>
  <si>
    <t>m</t>
  </si>
  <si>
    <t>REVESTIMENTO</t>
  </si>
  <si>
    <t>PAVIMENTAÇÃO</t>
  </si>
  <si>
    <t xml:space="preserve">TODAS AS UNIDADES INCL. ÁREA DE CIRCULAÇÃO - TÉRREO </t>
  </si>
  <si>
    <t>8.1</t>
  </si>
  <si>
    <t>8.2</t>
  </si>
  <si>
    <t>9.0</t>
  </si>
  <si>
    <t>9.1</t>
  </si>
  <si>
    <t>ELÉTRICA</t>
  </si>
  <si>
    <t>PONTO DE ILUMINAÇÃO</t>
  </si>
  <si>
    <t>PONTO DE TOMADA 20A/250V</t>
  </si>
  <si>
    <t>QUADRO DE DISTRIBUIÇÃO</t>
  </si>
  <si>
    <t>9.2</t>
  </si>
  <si>
    <t>9.2.1</t>
  </si>
  <si>
    <t>unid</t>
  </si>
  <si>
    <t>9.2.2</t>
  </si>
  <si>
    <t>9.2.3</t>
  </si>
  <si>
    <t>9.2.4</t>
  </si>
  <si>
    <t>9.2.5</t>
  </si>
  <si>
    <t>CAIXA DE GORDURA</t>
  </si>
  <si>
    <t>CAIXA DE INSPEÇÃO</t>
  </si>
  <si>
    <t xml:space="preserve">BALANCINS e JANELAS </t>
  </si>
  <si>
    <t>11.2.1</t>
  </si>
  <si>
    <t>13.0</t>
  </si>
  <si>
    <t>13.3</t>
  </si>
  <si>
    <t>13.4</t>
  </si>
  <si>
    <t>Limpeza e entrega da obra. ( SALAS DE AULA E BANHEIROS )</t>
  </si>
  <si>
    <t>LEVANTAMENTO DE  METRAGEM DE SERVIÇOS</t>
  </si>
  <si>
    <t xml:space="preserve">SEDOP        270220   </t>
  </si>
  <si>
    <t>SEDOP      110143</t>
  </si>
  <si>
    <t>SEDOP      110763</t>
  </si>
  <si>
    <t>SEDOP      180214</t>
  </si>
  <si>
    <t>SEDOP      180299</t>
  </si>
  <si>
    <t>SEDOP      140348</t>
  </si>
  <si>
    <t>SEDOP      190375</t>
  </si>
  <si>
    <t>SEDOP      260188</t>
  </si>
  <si>
    <t>SEDOP      150252</t>
  </si>
  <si>
    <t xml:space="preserve">CAIXA DE INSPEÇÃO EM ALVENARIA DE TIJOLO MACIÇO 60X60X60CM, REVESTIDA INTERNAMENTO COM BARRA LISA (CIMENTO E AREIA, TRAÇO 1:4) E=2,0CM, COM TAMPA PRÉ-MOLDADA DE CONCRETO E FUNDO DE CONCRETO 15MPA TIPO C </t>
  </si>
  <si>
    <t>BARRA EM AÇO - PNE</t>
  </si>
  <si>
    <t>VERGAS PRÉ-MOLDADAS PARA JANELAS COM MAIS DE 1,50M DE VÃO.</t>
  </si>
  <si>
    <t>VERGAS PRÉ-MOLDADAS PARA PORTAS COM ATÉ 1,50M DE VÃO.</t>
  </si>
  <si>
    <t>SINAPI      93184</t>
  </si>
  <si>
    <t>SINAPI      93183</t>
  </si>
  <si>
    <t>LOCAÇÃO DA OBRA A TRENA</t>
  </si>
  <si>
    <t>TODAS AS UNIDADES INCL. PÁTIO</t>
  </si>
  <si>
    <t>Banheiro acessivel -&gt; (0,80m x 3 barras ) Acrécimo de 25%</t>
  </si>
  <si>
    <t>TELHA DE FIBROCIMENTO 8=mm</t>
  </si>
  <si>
    <t>ESCOLA GERAL</t>
  </si>
  <si>
    <t>PORTAS</t>
  </si>
  <si>
    <t>PORTA MAD. COMPENSA. C/ CAIX. ADUELA E ALIZAR</t>
  </si>
  <si>
    <t>BANHEIRO</t>
  </si>
  <si>
    <t>ESTRUTURA EM MADEIRA DE LEI P/ TELHA DE FIBROCIMENTO - PÇ APARELHADA</t>
  </si>
  <si>
    <t>SEDOP      070053</t>
  </si>
  <si>
    <t>HASTE PARA ATERRAMENTO</t>
  </si>
  <si>
    <t>HASTE DE AÇO COBREADA 5/8"x2,40m C/ CONECTOR</t>
  </si>
  <si>
    <t>SEDOP       171164</t>
  </si>
  <si>
    <t>VENTILADOR DE TETO</t>
  </si>
  <si>
    <t>SEDOP       250732</t>
  </si>
  <si>
    <t>QUADRO DE MEDIÇÃO TRIFÁSICO (C/ DISJUNTOR)</t>
  </si>
  <si>
    <t>CAIXA DE PASSAGEM DE ALVENARIA 40x40x40cm C/ TAMPA DE CONCRETO</t>
  </si>
  <si>
    <t>ELETRODUTO FºGº 3/4"</t>
  </si>
  <si>
    <t>ELETRODUTO FºGº 1"</t>
  </si>
  <si>
    <t>SEDOP       171092</t>
  </si>
  <si>
    <t>SEDOP       180680</t>
  </si>
  <si>
    <t>ISOLADOR DE PLASTICO, TIPO ROLDANA, D= 72x72MM, PARA USO EM BAIXA TESÃO.</t>
  </si>
  <si>
    <t>SEDOP      130119</t>
  </si>
  <si>
    <t>TELHA DE FIBROCIMENTO ONDULADA E = 8 MM, DE 3,66 X 1,10 M (SEM AMIANTO)</t>
  </si>
  <si>
    <t>ESTRUTURA METÁLICA P/ COBERTURA - (INCL. PINTURA ANTI-CORROSIVA)</t>
  </si>
  <si>
    <t>COBERTURA - TELHA ALUMINIO TRAPEZOIDAL E= 0,5MM</t>
  </si>
  <si>
    <t>COBERTURA:</t>
  </si>
  <si>
    <t>Bloco em concreto armado p/ fundaçao (incl. forma)</t>
  </si>
  <si>
    <t>SEDOP             040283</t>
  </si>
  <si>
    <t>MOVIMENTO DE TERRA:</t>
  </si>
  <si>
    <t>SEDOP             30010</t>
  </si>
  <si>
    <t>Aterro c/ material fora da obra, incl. Apiloamento</t>
  </si>
  <si>
    <t>SEDOP             030011</t>
  </si>
  <si>
    <t>Escavação manual ate 1.50m de profundidade (Blocos e viga)</t>
  </si>
  <si>
    <t>IMPERMEABILIZAÇÃO:</t>
  </si>
  <si>
    <t>Impermeabilização rebaixos banho./coz.(tinta asfaltica) (bloco e baldrame)</t>
  </si>
  <si>
    <t>6.4</t>
  </si>
  <si>
    <t>TELA DE ACO SOLDADA NERVURADA CA-60</t>
  </si>
  <si>
    <t>9.1.9</t>
  </si>
  <si>
    <t>9.1.10</t>
  </si>
  <si>
    <t>9.1.11</t>
  </si>
  <si>
    <t>9.2.6</t>
  </si>
  <si>
    <t>Pia 01 cuba em aço inox c/torn.,sifao e valv.(1,50m)</t>
  </si>
  <si>
    <t>Chuveiro em PVC</t>
  </si>
  <si>
    <t>SEDOP      190218</t>
  </si>
  <si>
    <t>SEDOP      190238</t>
  </si>
  <si>
    <t>Descupinização</t>
  </si>
  <si>
    <t>COMBATE INCENDIO:</t>
  </si>
  <si>
    <t>Placa de sinalização fotoluminoscente</t>
  </si>
  <si>
    <t>SEDOP      241468</t>
  </si>
  <si>
    <t>Extintor de incêndio (pó químico) - 12 kg</t>
  </si>
  <si>
    <t>16.0</t>
  </si>
  <si>
    <t>16.1</t>
  </si>
  <si>
    <t>16.2</t>
  </si>
  <si>
    <t>16.3</t>
  </si>
  <si>
    <t>16.4</t>
  </si>
  <si>
    <t>16.5</t>
  </si>
  <si>
    <t>DATA DA VISTORIA: xxx</t>
  </si>
  <si>
    <t>AC</t>
  </si>
  <si>
    <t>S</t>
  </si>
  <si>
    <t>R</t>
  </si>
  <si>
    <t>DF</t>
  </si>
  <si>
    <t>L</t>
  </si>
  <si>
    <t>Fórmula para o cálculo do B.D.I. ( benefícios e despesas indiretas )</t>
  </si>
  <si>
    <t>BDI  = ((1+AC+S+R+G)(1+DF)(1+L)/(1-I))-1</t>
  </si>
  <si>
    <t>banheiros em geral</t>
  </si>
  <si>
    <t>Banheiros Masculino - Térreo e 1ª Pavimento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</si>
  <si>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</si>
  <si>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SUMIDOURO EM ALVENARIA DE TIJOLO CERAMICO MACIÇO DIAMETRO 1,40M E ALTURA 5,00M, COM TAMPA EM CONCRETO ARMADO DIAMETRO 1,60M E ESPESSURA 10CM.</t>
  </si>
  <si>
    <t>FORRO EM LAMBRI DE PVC.</t>
  </si>
  <si>
    <t>SEDOP      141336</t>
  </si>
  <si>
    <t>BACIA SIFONADA DE LOUÇA C/ ASSENTO</t>
  </si>
  <si>
    <t>PIA 01 CUBA EM AÇO INOX C/TORN.,SIFAO E VALV.(1,50M)</t>
  </si>
  <si>
    <t>CHUVEIRO EM PVC.</t>
  </si>
  <si>
    <t>DESCUPINIZAÇÃO</t>
  </si>
  <si>
    <t>PLACA DE SINALIZAÇÃO FOTOLUMINOSCENTE</t>
  </si>
  <si>
    <t>EXTINTOR DE INCÊNDIO (PÓ QUÍMICO) - 12 KG</t>
  </si>
  <si>
    <t>SEDOP             010009</t>
  </si>
  <si>
    <t>CAMADA IMPERMEABILIZADORA E=10CM C/ SEIXO</t>
  </si>
  <si>
    <t>SEDOP      130507</t>
  </si>
  <si>
    <t>CIMENTADO QUEIMADO</t>
  </si>
  <si>
    <t>LAJOTA CERAMICA - PEI IV -  (PADRÃO MÉDIO)</t>
  </si>
  <si>
    <t xml:space="preserve">OBRA: </t>
  </si>
  <si>
    <t>TOMADOR:</t>
  </si>
  <si>
    <t>PREFEITURA MUNICIPAL DE ITAITUBA</t>
  </si>
  <si>
    <t>CONTRATO:</t>
  </si>
  <si>
    <t>EMPREENDIMENTO:</t>
  </si>
  <si>
    <t>PROGRAMA:</t>
  </si>
  <si>
    <t>PLANO DE TRABALHO</t>
  </si>
  <si>
    <t>MODALIDADE: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</si>
  <si>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</si>
  <si>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</si>
  <si>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</si>
  <si>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</si>
  <si>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</si>
  <si>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</si>
  <si>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</si>
  <si>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</si>
  <si>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</si>
  <si>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</si>
  <si>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RATEIO DA ADMINISTRAÇÃO CENTRAL</t>
  </si>
  <si>
    <t>TAXA DE GARANTIA DO EMPREENDIMENTO</t>
  </si>
  <si>
    <t>G</t>
  </si>
  <si>
    <t>TAXA DE SEGURO</t>
  </si>
  <si>
    <t>TAXA DE RISCO</t>
  </si>
  <si>
    <t>Sub-Total</t>
  </si>
  <si>
    <t>TAXA DE DESPESAS FINANCEIRAS</t>
  </si>
  <si>
    <t>TAXA DE LUCRO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</si>
  <si>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</si>
  <si>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</si>
  <si>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</si>
  <si>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</si>
  <si>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</si>
  <si>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</si>
  <si>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</si>
  <si>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</si>
  <si>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BDI RESULTANTE</t>
  </si>
  <si>
    <t>MOVIMENTAÇÃO DE TERRA:</t>
  </si>
  <si>
    <t>Escavação manual ate 1.50m de profundidade (Blocos e viga baldrame)</t>
  </si>
  <si>
    <t>CONC.ARMADO FCK 20 MPA C/ FORMA DE MAD. BRANCA</t>
  </si>
  <si>
    <t>Concreto armado fck=25MPA c/ forma mad. branca</t>
  </si>
  <si>
    <t>Aterro c/ material fora da obra, incl. Apiloamento (30% dos blocos e vigas baldrame)</t>
  </si>
  <si>
    <t>8.1.1</t>
  </si>
  <si>
    <t>11.2.2</t>
  </si>
  <si>
    <t>11.2.3</t>
  </si>
  <si>
    <t>11.2.4</t>
  </si>
  <si>
    <t>COMBATE INCÊNDIO:</t>
  </si>
  <si>
    <t>SEDOP                              190716</t>
  </si>
  <si>
    <t>SINAPI      94573</t>
  </si>
  <si>
    <t>JANELA DE ALUMÍNIO DE CORRER COM VIDROS E FERRAGENS, PADRONIZADA.</t>
  </si>
  <si>
    <t>APLICAÇÃO MANUAL DE PINTURA COM TINTA LÁTEX PVA EM PAREDES, DUAS DEMÃOS.</t>
  </si>
  <si>
    <t>Baldrame em concreto armado c/ cinta de amarração</t>
  </si>
  <si>
    <t>SEDOP             040284</t>
  </si>
  <si>
    <t>ALVENARIA DE VEDAÇÃO DE BLOCOS CERÂMICOS DE 9X19X39CM E ARGAMASSA DE ASSENTAMENTO COM PREPARO MANUAL</t>
  </si>
  <si>
    <t>SINAPI      87478</t>
  </si>
  <si>
    <t>3.2</t>
  </si>
  <si>
    <t>8.1.2</t>
  </si>
  <si>
    <t>8.1.3</t>
  </si>
  <si>
    <t>8.2.3</t>
  </si>
  <si>
    <t>8.2.4</t>
  </si>
  <si>
    <t>Impermeabilização de viga baldrame</t>
  </si>
  <si>
    <t>8.3</t>
  </si>
  <si>
    <t xml:space="preserve">CHAPISCO -&gt; ALVENARIA </t>
  </si>
  <si>
    <t>REBOCO -&gt; ALVENARIA</t>
  </si>
  <si>
    <t>SEDOP      130492</t>
  </si>
  <si>
    <t>CALÇADA(INCL. ALICERCE, BALDRME E CONCRETO C/ JUNTA SECA</t>
  </si>
  <si>
    <t>8.4</t>
  </si>
  <si>
    <t>9.1.3</t>
  </si>
  <si>
    <t>5.2</t>
  </si>
  <si>
    <t>4.2</t>
  </si>
  <si>
    <t>2.1.1</t>
  </si>
  <si>
    <t>2.1.2</t>
  </si>
  <si>
    <t>B.D.I (29,00%)</t>
  </si>
  <si>
    <t>1.1. 011340 - PLACA DA OBRA EM LONA COM PLOTAGEM GRÁFICA - m²</t>
  </si>
  <si>
    <t>MATERIAL</t>
  </si>
  <si>
    <t xml:space="preserve">FONTE </t>
  </si>
  <si>
    <t>COEFICENTE</t>
  </si>
  <si>
    <t>PREÇO UNITÁRIO</t>
  </si>
  <si>
    <t>SEDOP</t>
  </si>
  <si>
    <t>H</t>
  </si>
  <si>
    <t>D00475</t>
  </si>
  <si>
    <t>D00084</t>
  </si>
  <si>
    <t>Prego 1 1/2"x13</t>
  </si>
  <si>
    <t>KG</t>
  </si>
  <si>
    <t>D00281</t>
  </si>
  <si>
    <t>Pernamanca 3" x 2" 20 pls - madeira branca</t>
  </si>
  <si>
    <t>Dz</t>
  </si>
  <si>
    <t>VALOR S/ LEI</t>
  </si>
  <si>
    <t>ENCARGOS: H:141,86% OU M:66,28%</t>
  </si>
  <si>
    <t>TOTAL C/ ENCARGOS S/ BDI</t>
  </si>
  <si>
    <t>1.2. 010009 -LOCAÇÃO DA OBRA A TRENA- m²</t>
  </si>
  <si>
    <t>D00238</t>
  </si>
  <si>
    <t>Linha de nylon no. 80</t>
  </si>
  <si>
    <t>Rl</t>
  </si>
  <si>
    <t>D00016</t>
  </si>
  <si>
    <t>Tábua de madeira branca 4m</t>
  </si>
  <si>
    <t>D00043</t>
  </si>
  <si>
    <t>Arame recozido No. 18</t>
  </si>
  <si>
    <t>D00081</t>
  </si>
  <si>
    <t>Prego 2 1/2"x10</t>
  </si>
  <si>
    <t>2.1. 030010 -Escavação manual ate 1.50m de profundidade- m³</t>
  </si>
  <si>
    <t>2.2. 030011 -Aterro c/ material fora da obra, incl. Apiloamento- m³</t>
  </si>
  <si>
    <t>J00001</t>
  </si>
  <si>
    <t>Aterro arenoso</t>
  </si>
  <si>
    <t>M³</t>
  </si>
  <si>
    <t>Compactador de solo CM-13</t>
  </si>
  <si>
    <t>3.1. 040283 -Bloco em concreto armado p/ fundaçao (incl. forma)- m³</t>
  </si>
  <si>
    <t>Forma c/ madeira branca</t>
  </si>
  <si>
    <t>Desforma</t>
  </si>
  <si>
    <t>Armação p/ concreto</t>
  </si>
  <si>
    <t>Concreto c/ seixo Fck= 20 MPA (incl. preparo e lançamento)</t>
  </si>
  <si>
    <t>3.2. 040284 -  Baldrame em concreto armado c/ cinta de amarração - M³</t>
  </si>
  <si>
    <t>SINAPI</t>
  </si>
  <si>
    <t>88316</t>
  </si>
  <si>
    <t>SERVENTE COM ENCARGOS COMPLEMENTARES</t>
  </si>
  <si>
    <t>6.1. 87478 - ALVENARIA DE VEDAÇÃO DE BLOCOS CERÂMICOS FURADOS NA VERTICAL DE 9X19X3 9CM (ESPESSURA 9CM) DE PAREDES COM ÁREA LÍQUIDA MAIOR OU IGUAL A 6M² S EM VÃOS E ARGAMASSA DE ASSENTAMENTO COM PREPARO MANUAL. - m²</t>
  </si>
  <si>
    <t>TELA DE ACO SOLDADA GALVANIZADA/ZINCADA PARA ALVENARIA, FIO D = *1,20 A 1,70* MM, MALHA 15 X 15 MM, (C X L) *50 X 7,5* CM</t>
  </si>
  <si>
    <t>PINO DE ACO COM FURO, HASTE = 27 MM (ACAO DIRETA)</t>
  </si>
  <si>
    <t>CENTO</t>
  </si>
  <si>
    <t>BLOCO CERAMICO DE VEDACAO COM FUROS NA VERTICAL, 9 X 19 X 39 CM - 4,5 MPA (NBR 15270)</t>
  </si>
  <si>
    <t>ARGAMASSA TRAÇO 1:2:8 (CIMENTO, CAL E AREIA MÉDIA) PARA EMBOÇO/MASSA ÚNICA /ASSENTAMENTO DE ALVENARIA DE VEDAÇÃO, PREPARO MANUAL.</t>
  </si>
  <si>
    <t>PEDREIRO COM ENCARGOS COMPLEMENTARES</t>
  </si>
  <si>
    <t>6.2. 93183 - VERGAS PRÉ-MOLDADAS PARA JANELAS COM MAIS DE 1,50M DE VÃO. - m</t>
  </si>
  <si>
    <t>DESMOLDANTE PROTETOR PARA FORMAS DE MADEIRA, DE BASE OLEOSA EMULSIONADA EM AGUA</t>
  </si>
  <si>
    <t>ESPACADOR / DISTANCIADOR CIRCULAR COM ENTRADA LATERAL, EM PLASTICO, PARA VERGALHAO *4,2 A 12,5* MM, COBRIMENTO 20 MM</t>
  </si>
  <si>
    <t>ARGAMASSA TRAÇO 1:2:9 (CIMENTO, CAL E AREIA MÉDIA) PARA EMBOÇO/MASSA ÚNICA /ASSENTAMENTO DE ALVENARIA DE VEDAÇÃO, PREPARO MECÂNICO COM BETONEIRA 600 L</t>
  </si>
  <si>
    <t>FABRICAÇÃO DE FÔRMA PARA VIGAS, COM MADEIRA SERRADA, E = 25 MM</t>
  </si>
  <si>
    <t>CORTE E DOBRA DE AÇO CA-50, DIÂMETRO DE 8,0 MM, UTILIZADO EM ESTRUTURAS DIVERSAS, EXCETO LAJES</t>
  </si>
  <si>
    <t>CONCRETO FCK = 20MPA, TRAÇO 1:2,7:3 (CIMENTO/ AREIA MÉDIA/ BRITA 1) - PREPARO MECÂNICO COM BETONEIRA 600 L.</t>
  </si>
  <si>
    <t>6.3. 93184 - VERGAS PRÉ-MOLDADAS PARA PORTAS COM MAIS DE 1,50M DE VÃO. - m</t>
  </si>
  <si>
    <t>7.1. 110143 - CHAPISCO DE CIMENTO E AREIA NO TRAÇO 1:3 - m²</t>
  </si>
  <si>
    <t>Argamassa de cimento e areia no traço 1:3</t>
  </si>
  <si>
    <t>7.2. 110763 - REBOCO COM ARGAMASSA 1:6:ADIT. PLAST. - m²</t>
  </si>
  <si>
    <t>D00080</t>
  </si>
  <si>
    <t>Argamassa AC-I</t>
  </si>
  <si>
    <t>D00079</t>
  </si>
  <si>
    <t>Rejunte (p/ ceramica)</t>
  </si>
  <si>
    <t>8.1. 130507 - CAMADA IMPERMEABILIZADORA E=10CM C/ SEIXO - m²</t>
  </si>
  <si>
    <t>J00007</t>
  </si>
  <si>
    <t>J00005</t>
  </si>
  <si>
    <t>J00003</t>
  </si>
  <si>
    <t>SC</t>
  </si>
  <si>
    <t>Areia</t>
  </si>
  <si>
    <t>Cimento</t>
  </si>
  <si>
    <t>8.3. 130492 - CALÇADA(INCL. ALICERCE, BALDRME E CONCRETO C/ JUNTA SECA - m²</t>
  </si>
  <si>
    <t>Escavação manual ate 1.50m de profundidade</t>
  </si>
  <si>
    <t>Fundação corrida/bloco c/pedra preta arg.no traço 1:8</t>
  </si>
  <si>
    <t>Baldrame em conc.ciclópico c/pedra preta incl.forma</t>
  </si>
  <si>
    <t>Concreto c/ seixo e junta seca e=10cm</t>
  </si>
  <si>
    <t>8.4. 130119 - LAJOTA CERAMICA - PEI IV -  (PADRÃO MÉDIO) - m²</t>
  </si>
  <si>
    <t>RASGO EM ALVENARIA PARA ELETRODUTOS COM DIAMETROS MENORES OU IGUAIS A 40 MM</t>
  </si>
  <si>
    <t>CHUMBAMENTO LINEAR EM ALVENARIA PARA RAMAIS/DISTRIBUIÇÃO COM DIÂMETROS MENORES OU IGUAIS A 40 MM.</t>
  </si>
  <si>
    <t>ELETRODUTO FLEXÍVEL CORRUGADO, PVC, DN 20 MM (1/2"), PARA CIRCUITOS TERMINAIS, INSTALADO EM LAJE - FORNECIMENTO E INSTALAÇÃO.</t>
  </si>
  <si>
    <t>ELETRODUTO FLEXÍVEL CORRUGADO, PVC, DN 20 MM (1/2"), PARA CIRCUITOS TERMINAIS, INSTALADO EM PAREDE - FORNECIMENTO E INSTALAÇÃO.</t>
  </si>
  <si>
    <t>CABO DE COBRE FLEXÍVEL ISOLADO, 1,5 MM², ANTI-CHAMA 450/750 V, PARA CIRCUITOS TERMINAIS - FORNECIMENTO E INSTALAÇÃO.</t>
  </si>
  <si>
    <t>CAIXA OCTOGONAL 3" X 3", PVC, INSTALADA EM LAJE - FORNECIMENTO E INSTALAÇÃO.</t>
  </si>
  <si>
    <t>CAIXA RETANGULAR 4" X 2" MÉDIA (1,30 M DO PISO), PVC, INSTALADA EM PAREDE- FORNECIMENTO E INSTALAÇÃO.</t>
  </si>
  <si>
    <t>INTERRUPTOR SIMPLES (1 MÓDULO), 10A/250V, INCLUINDO SUPORTE E PLACA - FORNECIMENTO E INSTALAÇÃO.</t>
  </si>
  <si>
    <t>9.1.2. 93143 -PONTO DE TOMADA RESIDENCIAL INCLUINDO TOMADA 20A/250V, CAIXA ELÉTRICA, ELETRODUTO, CABO, RASGO, QUEBRA E CHUMBAMENTO.- UND</t>
  </si>
  <si>
    <t>90447</t>
  </si>
  <si>
    <t>RASGO EM ALVENARIA PARA ELETRODUTOS COM DIAMETROS MENORES OU IGUAIS A 40 MM. AF_05/2015</t>
  </si>
  <si>
    <t>2,2000000</t>
  </si>
  <si>
    <t>90456</t>
  </si>
  <si>
    <t>QUEBRA EM ALVENARIA PARA INSTALAÇÃO DE CAIXA DE TOMADA (4X4 OU 4X2). AF_05/2015</t>
  </si>
  <si>
    <t>UN</t>
  </si>
  <si>
    <t>1,0000000</t>
  </si>
  <si>
    <t>90466</t>
  </si>
  <si>
    <t>CHUMBAMENTO LINEAR EM ALVENARIA PARA RAMAIS/DISTRIBUIÇÃO COM DIÂMETROS MENORES OU IGUAIS A 40 MM. AF_05/2015</t>
  </si>
  <si>
    <t>91842</t>
  </si>
  <si>
    <t>ELETRODUTO FLEXÍVEL CORRUGADO, PVC, DN 20 MM (1/2"), PARA CIRCUITOS TERMINAIS, INSTALADO EM LAJE - FORNECIMENTO E INSTALAÇÃO. AF_12/2015</t>
  </si>
  <si>
    <t>2,0000000</t>
  </si>
  <si>
    <t>91852</t>
  </si>
  <si>
    <t>ELETRODUTO FLEXÍVEL CORRUGADO, PVC, DN 20 MM (1/2"), PARA CIRCUITOS TERMINAIS, INSTALADO EM PAREDE - FORNECIMENTO E INSTALAÇÃO. AF_12/2015</t>
  </si>
  <si>
    <t>91926</t>
  </si>
  <si>
    <t>CABO DE COBRE FLEXÍVEL ISOLADO, 2,5 MM², ANTI-CHAMA 450/750 V, PARA CIRCUITOS TERMINAIS - FORNECIMENTO E INSTALAÇÃO. AF_12/2015</t>
  </si>
  <si>
    <t>12,6000000</t>
  </si>
  <si>
    <t>91937</t>
  </si>
  <si>
    <t>CAIXA OCTOGONAL 3" X 3", PVC, INSTALADA EM LAJE - FORNECIMENTO E INSTALAÇÃO. AF_12/2015</t>
  </si>
  <si>
    <t>0,3750000</t>
  </si>
  <si>
    <t>91940</t>
  </si>
  <si>
    <t>CAIXA RETANGULAR 4" X 2" MÉDIA (1,30 M DO PISO), PVC, INSTALADA EM PAREDE - FORNECIMENTO E INSTALAÇÃO. AF_12/2015</t>
  </si>
  <si>
    <t>91997</t>
  </si>
  <si>
    <t>TOMADA MÉDIA DE EMBUTIR (1 MÓDULO), 2P+T 20 A, INCLUINDO SUPORTE E PLACA - FORNECIMENTO E INSTALAÇÃO. AF_12/2015</t>
  </si>
  <si>
    <t>AUXILIAR DE ELETRICISTA COM ENCARGOS COMPLEMENTARES</t>
  </si>
  <si>
    <t>88264</t>
  </si>
  <si>
    <t>ELETRICISTA COM ENCARGOS COMPLEMENTARES</t>
  </si>
  <si>
    <t>9.1.4. 171164 -HASTE DE AÇO COBREADA 5/8"x2,40m C/ CONECTOR.- UND</t>
  </si>
  <si>
    <t>E0058</t>
  </si>
  <si>
    <t>9.1.5. 250732 -VENTILADOR DE TETO.- UND</t>
  </si>
  <si>
    <t>E00771</t>
  </si>
  <si>
    <t>9.1.7. 180680 -Caixa em alvenaria de 40x40x40cm c/ tpo. concreto- UND</t>
  </si>
  <si>
    <t>Lastro de concreto magro c/ seixo</t>
  </si>
  <si>
    <t>Concreto armado Fck=15 MPA c/forma mad. branca</t>
  </si>
  <si>
    <t>Alvenaria tijolo de barro a singelo</t>
  </si>
  <si>
    <t>Chapisco de cimento e areia no traço 1:3</t>
  </si>
  <si>
    <t>Reboco com argamassa 1:6:Adit. Plast.</t>
  </si>
  <si>
    <t>Cimentado liso e=2cm traço 1:3</t>
  </si>
  <si>
    <t>9.1.8. 171092 -Eletroduto de F°G° de 3/4"- M</t>
  </si>
  <si>
    <t>E00266</t>
  </si>
  <si>
    <t>Eletroduto - ferro galvanizado 3/4"</t>
  </si>
  <si>
    <t>9.1.9. 171017 - Eletroduto de F°G° de 1"- M</t>
  </si>
  <si>
    <t>E00267</t>
  </si>
  <si>
    <t>9.1.10. 171175 -Isolador roldana 72x72- UND</t>
  </si>
  <si>
    <t>E00568</t>
  </si>
  <si>
    <t>Isolador roldana 72x72</t>
  </si>
  <si>
    <t>9.2.1. 180214 - Ponto de esgoto (incl. tubos, conexoes,cx. E ralos)- pt</t>
  </si>
  <si>
    <t>H00089</t>
  </si>
  <si>
    <t>Te longo em PVC - JS - 100x75mm (LS)</t>
  </si>
  <si>
    <t>H00086</t>
  </si>
  <si>
    <t>Ralo PVC c/ saída 100x53x40mm</t>
  </si>
  <si>
    <t>H00088</t>
  </si>
  <si>
    <t>Joelho/Cotovelo 90º em PVC - JS - 40mm-LH</t>
  </si>
  <si>
    <t>H00008</t>
  </si>
  <si>
    <t>Caixa sifonada de PVC c/ grelha - 100x100x50mm</t>
  </si>
  <si>
    <t>H00084</t>
  </si>
  <si>
    <t>Junção simples inv.45 em PVC - JS - 75x75mm (LS)</t>
  </si>
  <si>
    <t>H00003</t>
  </si>
  <si>
    <t>Tubo em PVC - 50mm (LS)</t>
  </si>
  <si>
    <t>H00085</t>
  </si>
  <si>
    <t>Curva 45 em PVC - JS - 75mm (LH)</t>
  </si>
  <si>
    <t>H00004</t>
  </si>
  <si>
    <t>Tubo em PVC - 40mm (LS)</t>
  </si>
  <si>
    <t>9.2.2. 180299 - Ponto de agua (incl. tubos e conexoes)- pt</t>
  </si>
  <si>
    <t>H00079</t>
  </si>
  <si>
    <t>H00082</t>
  </si>
  <si>
    <t>H00080</t>
  </si>
  <si>
    <t>H00074</t>
  </si>
  <si>
    <t>H00078</t>
  </si>
  <si>
    <t>5678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</si>
  <si>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</si>
  <si>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</si>
  <si>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5679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</si>
  <si>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</si>
  <si>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</si>
  <si>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>7258</t>
  </si>
  <si>
    <t>TIJOLO CERAMICO MACICO *5 X 10 X 20* CM</t>
  </si>
  <si>
    <t>87316</t>
  </si>
  <si>
    <t>ARGAMASSA TRAÇO 1:4 (CIMENTO E AREIA GROSSA) PARA CHAPISCO CONVENCIONAL, PREPARO MECÂNICO COM BETONEIRA 400 L. AF_06/2014</t>
  </si>
  <si>
    <t>M3</t>
  </si>
  <si>
    <t>0,0155000</t>
  </si>
  <si>
    <t>88309</t>
  </si>
  <si>
    <t>89995</t>
  </si>
  <si>
    <t>GRAUTEAMENTO DE CINTA SUPERIOR OU DE VERGA EM ALVENARIA ESTRUTURAL. AF_01/2015</t>
  </si>
  <si>
    <t>89998</t>
  </si>
  <si>
    <t>ARMAÇÃO DE CINTA DE ALVENARIA ESTRUTURAL; DIÂMETRO DE 10,0 MM. AF_01/2015</t>
  </si>
  <si>
    <t>92783</t>
  </si>
  <si>
    <t>ARMAÇÃO DE LAJE DE UMA ESTRUTURA CONVENCIONAL DE CONCRETO ARMADO EM UMA EDIFICAÇÃO TÉRREA OU SOBRADO UTILIZANDO AÇO CA-60 DE 4,2 MM - MONTAGEM. AF_12/2015</t>
  </si>
  <si>
    <t>94116</t>
  </si>
  <si>
    <t>LASTRO COM PREPARO DE FUNDO, LARGURA MAIOR OU IGUAL A 1,5 M, COM CAMADA DE BRITA, LANÇAMENTO MECANIZADO, EM LOCAL COM NÍVEL BAIXO DE INTERFERÊNCIA. AF_06/2016</t>
  </si>
  <si>
    <t>94970</t>
  </si>
  <si>
    <t>CONCRETO FCK = 20MPA, TRAÇO 1:2,7:3 (CIMENTO/ AREIA MÉDIA/ BRITA 1)  - PREPARO MECÂNICO COM BETONEIRA 600 L. AF_07/2016</t>
  </si>
  <si>
    <t>96536</t>
  </si>
  <si>
    <t>FABRICAÇÃO, MONTAGEM E DESMONTAGEM DE FÔRMA PARA VIGA BALDRAME, EM MADEIRA SERRADA, E=25 MM, 4 UTILIZAÇÕES. AF_06/2017</t>
  </si>
  <si>
    <t>M2</t>
  </si>
  <si>
    <t>96920</t>
  </si>
  <si>
    <t>ARGAMASSA TRAÇO 1:3 (CIMENTO E AREIA), PREPARO MECANICO , INCLUSO ADITIVO IMPERMEABILIZANTE</t>
  </si>
  <si>
    <t>97735</t>
  </si>
  <si>
    <t>PEÇA RETANGULAR PRÉ-MOLDADA, VOLUME DE CONCRETO DE 30 A 100 LITROS, TAXA DE AÇO APROXIMADA DE 30KG/M³. AF_01/2018</t>
  </si>
  <si>
    <t>H00055</t>
  </si>
  <si>
    <t>10.1. 140348 -Barroteamento em madeira de lei p/ forro PVC- M²</t>
  </si>
  <si>
    <t>D00012</t>
  </si>
  <si>
    <t>Ripão em madeira de lei 2"x1" serr.</t>
  </si>
  <si>
    <t>DZ</t>
  </si>
  <si>
    <t>A00024</t>
  </si>
  <si>
    <t>Forro em lambri de PVC</t>
  </si>
  <si>
    <t>11.2. 94573 -JANELA DE ALUMÍNIO DE CORRER COM VIDROS E FERRAGENS, PADRONIZADA.- M²</t>
  </si>
  <si>
    <t>4377</t>
  </si>
  <si>
    <t>PARAFUSO DE ACO ZINCADO COM ROSCA SOBERBA, CABECA CHATA E FENDA SIMPLES, DIAMETRO 4,2 MM, COMPRIMENTO * 32 * MM</t>
  </si>
  <si>
    <t>7,3000000</t>
  </si>
  <si>
    <t>34364</t>
  </si>
  <si>
    <t>JANELA DE CORRER EM ALUMINIO, 120 X 150 CM (A X L), 4 FLS, BANDEIRA COM BASCULA,  ACABAMENTO ACET OU BRILHANTE, BATENTE/REQUADRO DE 6 A 14 CM, COM VIDRO, SEM GUARNICAO/ALIZAR</t>
  </si>
  <si>
    <t>0,5560000</t>
  </si>
  <si>
    <t>39961</t>
  </si>
  <si>
    <t>SILICONE ACETICO USO GERAL INCOLOR 280 G</t>
  </si>
  <si>
    <t>0,5600000</t>
  </si>
  <si>
    <t>0,9600000</t>
  </si>
  <si>
    <t>0,4800000</t>
  </si>
  <si>
    <t>12.1. 88487 -APLICAÇÃO MANUAL DE PINTURA COM TINTA LÁTEX PVA EM PAREDES, DUAS DEMÃOS- M²</t>
  </si>
  <si>
    <t>7345</t>
  </si>
  <si>
    <t>TINTA LATEX PVA PREMIUM, COR BRANCA</t>
  </si>
  <si>
    <t>0,3300000</t>
  </si>
  <si>
    <t>88310</t>
  </si>
  <si>
    <t>PINTOR COM ENCARGOS COMPLEMENTARES</t>
  </si>
  <si>
    <t>0,1300000</t>
  </si>
  <si>
    <t>0,0480000</t>
  </si>
  <si>
    <t>P00007</t>
  </si>
  <si>
    <t>Lixa para parede</t>
  </si>
  <si>
    <t>P00003</t>
  </si>
  <si>
    <t>Tinta latex exterior</t>
  </si>
  <si>
    <t>GL</t>
  </si>
  <si>
    <t>P00029</t>
  </si>
  <si>
    <t>Líquido preparador p/ parede</t>
  </si>
  <si>
    <t>13.1. 190090 - Bacia sifonada de louça c/ assento- UND</t>
  </si>
  <si>
    <t>H00022</t>
  </si>
  <si>
    <t>Assento plastico</t>
  </si>
  <si>
    <t>H00023</t>
  </si>
  <si>
    <t>Bolsa plastica (vaso sanitario)</t>
  </si>
  <si>
    <t>H00021</t>
  </si>
  <si>
    <t>Bacia sanitaria de louca</t>
  </si>
  <si>
    <t>H00025</t>
  </si>
  <si>
    <t>Tubo de ligacao em PVC c/ canopla (LS)</t>
  </si>
  <si>
    <t>H00042</t>
  </si>
  <si>
    <t>Parafuso niquelado para loucas sanitarias</t>
  </si>
  <si>
    <t>Anel de borracha de 1"</t>
  </si>
  <si>
    <t>D00223</t>
  </si>
  <si>
    <t>Adesivo p/ PVC - 75g</t>
  </si>
  <si>
    <t>TB</t>
  </si>
  <si>
    <t>D00222</t>
  </si>
  <si>
    <t>Solução limpadora</t>
  </si>
  <si>
    <t>13.2. 190375 - Lavatorio de louça c/col.,torneira,sifao e valv.- UND</t>
  </si>
  <si>
    <t>H00030</t>
  </si>
  <si>
    <t>Lavatorio de louca com coluna</t>
  </si>
  <si>
    <t>H00029</t>
  </si>
  <si>
    <t>Tubo de ligacao niquelado com canopla</t>
  </si>
  <si>
    <t>Fita de vedacao</t>
  </si>
  <si>
    <t>H00032</t>
  </si>
  <si>
    <t>Sifao metalico de 1 1/2 "</t>
  </si>
  <si>
    <t>H00028</t>
  </si>
  <si>
    <t>Valv. p/ lavat./bide d = 1" - cromada</t>
  </si>
  <si>
    <t>H00056</t>
  </si>
  <si>
    <t>Torneira metalica p/ lavatorio de 1/2"</t>
  </si>
  <si>
    <t>H00016</t>
  </si>
  <si>
    <t>Sifao metalico de 2''</t>
  </si>
  <si>
    <t>H00019</t>
  </si>
  <si>
    <t>Torneira longa metalica de 3/4"</t>
  </si>
  <si>
    <t>H00020</t>
  </si>
  <si>
    <t>Valvula p/ pia d = 2" - inox</t>
  </si>
  <si>
    <t>H00018</t>
  </si>
  <si>
    <t>Pia de aco inoxidavel c/ 01 cuba de 1,50m</t>
  </si>
  <si>
    <t>H00043</t>
  </si>
  <si>
    <t>D00002</t>
  </si>
  <si>
    <t>Massa de vedação</t>
  </si>
  <si>
    <t>D00175</t>
  </si>
  <si>
    <t>D00001</t>
  </si>
  <si>
    <t>Parafuso fo go 5/16" c= 110mm</t>
  </si>
  <si>
    <t>D00209</t>
  </si>
  <si>
    <t>Gancho chato p/ telha fibrocimento</t>
  </si>
  <si>
    <t>D00344</t>
  </si>
  <si>
    <t>Arruela concava em PVC d=5/16"</t>
  </si>
  <si>
    <t>15.1. 241468 - Placa de sinalização fotoluminoscente- und</t>
  </si>
  <si>
    <t>D00467</t>
  </si>
  <si>
    <t>16.1. 190716 - Barra em aço inox (PNE)- m</t>
  </si>
  <si>
    <t>D00335</t>
  </si>
  <si>
    <t>Barra em aço inox - 1 1/4"</t>
  </si>
  <si>
    <t>Argamassa de cimento e areia 1:4</t>
  </si>
  <si>
    <t>16.2. 270220- Limpeza geral e entrega da obra- M²</t>
  </si>
  <si>
    <t>16.3. 260188 - Mastro em fo.go. sobre base de concreto-3 un(det.22)- CJ</t>
  </si>
  <si>
    <t>Gimo - cupim</t>
  </si>
  <si>
    <t>D00117</t>
  </si>
  <si>
    <t>Mastro fo go h = 6m</t>
  </si>
  <si>
    <t>Retirada de entulho - manualmente (incl. caixa coletora)</t>
  </si>
  <si>
    <t>Concreto c/ seixo Fck= 13.5 MPA (incl. preparo e lançamento)</t>
  </si>
  <si>
    <t>DATA DA VISTORIA:xxx</t>
  </si>
  <si>
    <t>Sumidouro em alvenaria c/ tpo.em concreto - cap = 30 pessoas.</t>
  </si>
  <si>
    <t>Seixo lavado</t>
  </si>
  <si>
    <t>Concreto armado p/ calhas e percintas</t>
  </si>
  <si>
    <t>Alvenaria tijolo de barro a cutelo</t>
  </si>
  <si>
    <t>CAIXA DE GORDURA SIMPLES, CIRCULAR, EM CONCRETO PRÉ-MOLDADO, DIÂMETRO INTERNO = 0,4 M, ALTURA INTERNA = 0,4 M. AF_05/2018</t>
  </si>
  <si>
    <t>0,0521000</t>
  </si>
  <si>
    <t>11881</t>
  </si>
  <si>
    <t>CAIXA GORDURA, SIMPLES, CONCRETO PRE MOLDADO, CIRCULAR, COM TAMPA, D = 40 CM</t>
  </si>
  <si>
    <t>0,0642000</t>
  </si>
  <si>
    <t>94111</t>
  </si>
  <si>
    <t>LASTRO DE VALA COM PREPARO DE FUNDO, LARGURA MENOR QUE 1,5 M, COM CAMADA DE AREIA, LANÇAMENTO MECANIZADO, EM LOCAL COM NÍVEL BAIXO DE INTERFERÊNCIA. AF_06/2016</t>
  </si>
  <si>
    <t>0,0192000</t>
  </si>
  <si>
    <t>REF. CÓD</t>
  </si>
  <si>
    <t>DESCRIÇÃO</t>
  </si>
  <si>
    <t>UNID.</t>
  </si>
  <si>
    <t>QUANT.</t>
  </si>
  <si>
    <t>B.D.I (%) OBRA</t>
  </si>
  <si>
    <t>UNITÁRIO SEM BDI</t>
  </si>
  <si>
    <t>UNITÁRIO COM BDI</t>
  </si>
  <si>
    <t>TOTAL S/ BDI</t>
  </si>
  <si>
    <t>TOTAL C/ BDI</t>
  </si>
  <si>
    <t>SERVIÇOS PRELIMINARES</t>
  </si>
  <si>
    <t>INCLUSO</t>
  </si>
  <si>
    <t>MOVIMENTO DE TERRA</t>
  </si>
  <si>
    <t>FUNDAÇÃO</t>
  </si>
  <si>
    <t>ESTRUTURA</t>
  </si>
  <si>
    <t>IMPERMEABILIZAÇÃO</t>
  </si>
  <si>
    <t xml:space="preserve">M2 </t>
  </si>
  <si>
    <t>PAREDES E PAINÉIS</t>
  </si>
  <si>
    <t>INSTALAÇÕES</t>
  </si>
  <si>
    <t>INSTALAÇÃO ELÉTRICA</t>
  </si>
  <si>
    <t>SEDOP                        171017</t>
  </si>
  <si>
    <t>INSTALAÇÃO HIDROSSANITÁRIA</t>
  </si>
  <si>
    <t>FORRO</t>
  </si>
  <si>
    <t>ESQUADRIAS</t>
  </si>
  <si>
    <t>PINTURA</t>
  </si>
  <si>
    <t>SINAPI      88487</t>
  </si>
  <si>
    <t>LOUÇAS E METAIS</t>
  </si>
  <si>
    <t>COBERTURA</t>
  </si>
  <si>
    <t>COMBATE A INCENDIO</t>
  </si>
  <si>
    <t>DIVERSOS</t>
  </si>
  <si>
    <t xml:space="preserve">TOTAL GERAL </t>
  </si>
  <si>
    <t xml:space="preserve"> CRONOGRAMA FÍSICO-FINANCEIRO DETALHADO</t>
  </si>
  <si>
    <t>%</t>
  </si>
  <si>
    <t>DIAS</t>
  </si>
  <si>
    <t>PARCIAL SIMPLES R$</t>
  </si>
  <si>
    <t>PERCENTUAIS SIMPLES %</t>
  </si>
  <si>
    <t>PARCIAIS ACUMULADOS R$</t>
  </si>
  <si>
    <t>PERCENTUAIS ACUMULADOS %</t>
  </si>
  <si>
    <r>
      <t xml:space="preserve">LOCAL DA OBRA: </t>
    </r>
    <r>
      <rPr>
        <sz val="10"/>
        <rFont val="Courier New"/>
        <family val="3"/>
      </rPr>
      <t>RODOVIA TRANSAMAZÔNICA KM 17 - COMUNIDADE BOA VISTA</t>
    </r>
  </si>
  <si>
    <r>
      <rPr>
        <b/>
        <sz val="10"/>
        <rFont val="Courier New"/>
        <family val="3"/>
      </rPr>
      <t>DATA LEVANTAMENTO</t>
    </r>
    <r>
      <rPr>
        <sz val="10"/>
        <rFont val="Courier New"/>
        <family val="3"/>
      </rPr>
      <t>: 28</t>
    </r>
    <r>
      <rPr>
        <sz val="12"/>
        <rFont val="Courier New"/>
        <family val="3"/>
      </rPr>
      <t>/05/2019</t>
    </r>
  </si>
  <si>
    <t>VALOR DA OBRA:</t>
  </si>
  <si>
    <t>PISO CERAMICO</t>
  </si>
  <si>
    <t>CAMADA REGULARIZADORA</t>
  </si>
  <si>
    <t>SEDOP      130110</t>
  </si>
  <si>
    <t>SINAPI                  93143</t>
  </si>
  <si>
    <t>SEDOP      190090</t>
  </si>
  <si>
    <t>PAREDES -&gt; [(65,24m x 3,00m)+((7,06m x 4,90m)x2)+((12,00m x4,50m)x2)+((1,20m x 3,35m)x2))+(1,20m x 9,52m) -(24,80m²+15,50m²)]</t>
  </si>
  <si>
    <t>SEDOP       90822</t>
  </si>
  <si>
    <t>11.3</t>
  </si>
  <si>
    <t>GRADE</t>
  </si>
  <si>
    <t>SEDOP      90825</t>
  </si>
  <si>
    <t>Argamassa de cimento e areia 1:6</t>
  </si>
  <si>
    <t xml:space="preserve">Total </t>
  </si>
  <si>
    <t>11.3.1</t>
  </si>
  <si>
    <t>SEDOP             050729</t>
  </si>
  <si>
    <t>SEDOP      110762</t>
  </si>
  <si>
    <t>PISOS</t>
  </si>
  <si>
    <t>EMBOÇO COM ARGAMASSA 1:6:ADIT. PLAST.</t>
  </si>
  <si>
    <t>PONTO ILUMINAÇÃO RESIDENCIAL INCLUINDO INTERRUPTOR SIMPLES, CAIXA ELÉTRICA, ELETRODUTO, CABO, RASGO, QUEBRA E CHUMBAMENTO. ( EXCLUINDO LUMINÁRIA E LAMPADA). AF 01/2016</t>
  </si>
  <si>
    <t xml:space="preserve"> -&gt;  [(( 2,70m + 2,70m + 1,50m + 1,50m )x 2,80m altura) x 2 banheiros + ( 2,05m +2,05m + 1,50m + 1,50m )x 2,80m altura]</t>
  </si>
  <si>
    <t>LUMINÁRIA DE EMBUTIR, PAINEL LED 24W</t>
  </si>
  <si>
    <t>LUMINÁRIA DE EMBUTIR, PAINEL LED 18W</t>
  </si>
  <si>
    <t>CÓD. 0001</t>
  </si>
  <si>
    <t>CÓD. 0002</t>
  </si>
  <si>
    <t>LAJOTA CERAMICA - PEI IV -  (PADRÃO MÉDIO), SENDO ANTIDERRAPANTE PARA OS BANHEIROS</t>
  </si>
  <si>
    <t>MANTA PARA SUB COBERTURA E= 5mm</t>
  </si>
  <si>
    <t>SEDOP      080783</t>
  </si>
  <si>
    <t>ESCAVAÇÃO MANUAL ATÉ 1.50 m DE PROFUNDIDADE (BLOCOS E VIGAS)</t>
  </si>
  <si>
    <t>ATERRO COM MATERIAL FORA DA OBRA, INCL. APILOAMENTO</t>
  </si>
  <si>
    <t>BLOCO EM CONCRETO ARMADO PARA FUNDAÇÃO (INCL. FÔRMA)</t>
  </si>
  <si>
    <t>BALDRAME EM CONCRETO ARMADO COM CINTA DE AMARRAÇÃO</t>
  </si>
  <si>
    <t>Concreto c/ seixo Fck= 20MPA (incl. preparo e lançamento)</t>
  </si>
  <si>
    <t>OK</t>
  </si>
  <si>
    <t>7.4. 110762 - EMBOÇO COM ARGAMASSA 1:6:ADIT. PLAST.</t>
  </si>
  <si>
    <t>Argamassa de cimento,areia e adit. plast. 1:6</t>
  </si>
  <si>
    <t>9.1.11. CÓD. 0001 - LUMINÁRIA DE EMBUTIR, PAINEL LED 24W</t>
  </si>
  <si>
    <t>Painel LED 24W</t>
  </si>
  <si>
    <t>0001.1</t>
  </si>
  <si>
    <t>D00094</t>
  </si>
  <si>
    <t>Esquadria de madeira maciça</t>
  </si>
  <si>
    <t>7.4</t>
  </si>
  <si>
    <t>EMBOÇO -&gt; ALVENARIA</t>
  </si>
  <si>
    <t>9.1.12</t>
  </si>
  <si>
    <t>ISOLADOR DE PLASTICO, TIPO ROLDANA, D= 72x72MM, PARA USO EM BAIXA TENSÃO.</t>
  </si>
  <si>
    <t>Locação planimetrica de linha</t>
  </si>
  <si>
    <t>PVA externa sem superf. Preparada</t>
  </si>
  <si>
    <t>D00213</t>
  </si>
  <si>
    <t>Tela alambrado arame galvanizado fio 12 # 2"</t>
  </si>
  <si>
    <t>D00255</t>
  </si>
  <si>
    <t>Concreto ciclópico c/ pedra preta</t>
  </si>
  <si>
    <t>Mureta em alvenaria</t>
  </si>
  <si>
    <t>CONSTRUÇÃO</t>
  </si>
  <si>
    <t>BLOCOS -&gt; ( 0,60m x 0,60m x 1,00m )20 unidades.</t>
  </si>
  <si>
    <t>VIGA BALDRAME -&gt; (76,60m x 0,35m x 0,20m)</t>
  </si>
  <si>
    <t xml:space="preserve"> --&gt; ( 0,60m x 0,60m x 0,40m )20 unidades.</t>
  </si>
  <si>
    <t xml:space="preserve"> --&gt; ( 76,60m x 0,30m x 0,15m )</t>
  </si>
  <si>
    <t>CONCRETO ARMADO FCK=20MPA COM FÔRMA MAD. BRANCA (PILARES E VIGAS DE AMARRAÇÃO)</t>
  </si>
  <si>
    <t xml:space="preserve">PILARES GERAL --&gt; </t>
  </si>
  <si>
    <t>CINTA DE AMARRAÇÃO  --&gt; ( 76,60m x 0,20m x 0,15m )</t>
  </si>
  <si>
    <t>VIGA BALDRAME -&gt; (((76,60*0,3)*2)+(76,60*0,15))</t>
  </si>
  <si>
    <t>ÁREAS -&gt; 9,44m² + 3,53m² + 3,54m² + 9,94m² + 4,77m² + 29,02m² + 42,00m² + 8,32m²</t>
  </si>
  <si>
    <t>AREA EXTERNA --&gt; 55,40m²</t>
  </si>
  <si>
    <t>SEDOP   170321</t>
  </si>
  <si>
    <t>CENTRO DE DISTRIBUIÇÃO PARA 12 DISJUNTORES COM BARRAMENTO</t>
  </si>
  <si>
    <t>QUADRO DE MEDIÇÃO BIFÁSICO (C/ DISJUNTOR)</t>
  </si>
  <si>
    <t>SEDOP       170073</t>
  </si>
  <si>
    <t xml:space="preserve">CAIXA D'ÁGUA 1000 LITROS </t>
  </si>
  <si>
    <t>SEDOP       180543</t>
  </si>
  <si>
    <t>SUMIDOURO EM ALVENARIA C/TOPO EM CONCRETO - CAP = 50 PESSOAS.</t>
  </si>
  <si>
    <t>SEDOP        180461</t>
  </si>
  <si>
    <t>PORTÃO DE FERRO EM METALOM (INCL. PINTURA ANTI CORROSIVA)</t>
  </si>
  <si>
    <t>GRADE DE FERRO EM METALOM (INCL. PINTURA ANTI CORROSIVA)</t>
  </si>
  <si>
    <t>J02 -&gt; (1,50 x 1,10)m 3 unid.</t>
  </si>
  <si>
    <t>J01 -&gt; (2,00 x 0,80)m x 4 unid.</t>
  </si>
  <si>
    <t>B01 -&gt; (0,80 x 0,50)m x 2 unid.</t>
  </si>
  <si>
    <t>P02 -&gt; (0,60 x 2,10)m x 2 unid. Porta Metálica</t>
  </si>
  <si>
    <t>P01 -&gt; (4,45 x 3,30)m x 1 unid. Porta Metálica</t>
  </si>
  <si>
    <t xml:space="preserve">P03 -&gt; (0,80 x 2,10)m x 4 unid. </t>
  </si>
  <si>
    <t xml:space="preserve">P04 -&gt; (0,60 x 2,10)m x 3 unid. </t>
  </si>
  <si>
    <t>GRADE EM METALOM FUNDO</t>
  </si>
  <si>
    <t>PAREDES -&gt; 195,39m²</t>
  </si>
  <si>
    <t>PAREDE -&gt; 195,39m²</t>
  </si>
  <si>
    <t xml:space="preserve">Bnaheiros - Térreo </t>
  </si>
  <si>
    <t>SEDOP      070047</t>
  </si>
  <si>
    <t>COBERTURA - TELHA FIBROCIMENTO E=6mm</t>
  </si>
  <si>
    <t>MANTA PARA SUB COBERTURA E=5mm</t>
  </si>
  <si>
    <t>SEDOP               201507</t>
  </si>
  <si>
    <t>EXTINTOR DE INCÊNDIO ABC - 6 KG</t>
  </si>
  <si>
    <t>SEDOP     260651</t>
  </si>
  <si>
    <t>MURETA EM ALVENARIA, REBOCADA E PINTADA 2 FACES (H=1.0m)</t>
  </si>
  <si>
    <t>SEDOP      261526</t>
  </si>
  <si>
    <t>CERCA COM MOURÃO EM CONCRETO E TELA DE ARAME GALVANIZADO h=2,0m</t>
  </si>
  <si>
    <t>4.1. 050766 - Concreto armado fck=20MPA c/ forma mad. branca- m³</t>
  </si>
  <si>
    <t>REVESTIMENTO CERÂMICO PADRÃO MÉDIO</t>
  </si>
  <si>
    <t>SEDOP       110644</t>
  </si>
  <si>
    <t>7.3.  110644 - REVESTIMENTO CERÂMICO PADRÃO MÉDIO - m²</t>
  </si>
  <si>
    <t>SINAPI                  93128</t>
  </si>
  <si>
    <t>SEDOP                        171175</t>
  </si>
  <si>
    <t xml:space="preserve">SEDOP      080028  </t>
  </si>
  <si>
    <t>9.1.3. 170321 -CENTRO DE DISTRIBUIÇÃO PARA 12 DISJUNTORES COM BARRAMENTO.- UND</t>
  </si>
  <si>
    <t>CENTRO DE DISTRIBUIÇÃO P/ 12 DISJ. C/ BARRAMENTO</t>
  </si>
  <si>
    <t>Cabo de cobre 10mm2 - 750V</t>
  </si>
  <si>
    <t>Eletroduto - ferro galvanizado 1"</t>
  </si>
  <si>
    <t>Luva p/ elet. FºGº de 1" (IE)</t>
  </si>
  <si>
    <t>Quadro p/ medição bifásico - padrão CELPA</t>
  </si>
  <si>
    <t>Te em PVC 3/4" x 3/4" (LH)</t>
  </si>
  <si>
    <t>Adaptador curto em PVC 3/4" (LH)</t>
  </si>
  <si>
    <t>Cotovelo em PVC 3/4" x 3/4" (LH)</t>
  </si>
  <si>
    <t>Tubo em PVC 1 1/2" (LH)</t>
  </si>
  <si>
    <t>Adaptador curto em PVC 1 1/2" (LH)</t>
  </si>
  <si>
    <t>Tubo em PVC 3/4" (LH)</t>
  </si>
  <si>
    <t>H00186</t>
  </si>
  <si>
    <t>H00183</t>
  </si>
  <si>
    <t>H00184</t>
  </si>
  <si>
    <t>D00224</t>
  </si>
  <si>
    <t>11.1.  090065 -ESQUADRIA MAD. E=3cm C/ CAIX. ADUELA E ALIZAR - M²</t>
  </si>
  <si>
    <t>SEDOP       090065</t>
  </si>
  <si>
    <t>ESQUADRIA MAD. E=3CM C/ CAIX. ADUELA E ALIZAR.</t>
  </si>
  <si>
    <t>11.3 90822 -Portão de ferro em metalom (incl. Pintura anti-corrosiva)</t>
  </si>
  <si>
    <t>11.4 90825 -Grade de ferro em metalom (incl. Pintura anti-corrosiva)</t>
  </si>
  <si>
    <t>14.1. 070053 - Estrutura em mad.p/ chapa fibrocimento - pc. aparelhada- M²</t>
  </si>
  <si>
    <t>14.3. 080028 - Descupinização- M²</t>
  </si>
  <si>
    <t>14.4. 080783 - MANTA PARA SUB COBERTURA E= 5mm - M²</t>
  </si>
  <si>
    <t>Peça em madeira de lei 6"x3" 4 m apar.</t>
  </si>
  <si>
    <t>Régua 2"x1" 4 m apar.</t>
  </si>
  <si>
    <t>Prego 2"x11</t>
  </si>
  <si>
    <t>15.2. 201507 Extintor de incêndio ABC - 6 kg - und</t>
  </si>
  <si>
    <t>16.4. 260651 - Mureta em alvenaria, rebocada e pintada 2 faces (h = 1,00m) - M</t>
  </si>
  <si>
    <t>16.5. 261526 - Cerca com mourão em concreto e tela de arame galvanizado h=2,0m - M</t>
  </si>
  <si>
    <t>PREÇO CASA DO LED</t>
  </si>
  <si>
    <t>MASTRO FO.GO. SOBRE BASE DE CONCRETO - 3 UM</t>
  </si>
  <si>
    <r>
      <rPr>
        <b/>
        <sz val="11"/>
        <color rgb="FF000000"/>
        <rFont val="Courier New"/>
        <family val="3"/>
      </rPr>
      <t xml:space="preserve">PROPRIETÁRIO: </t>
    </r>
    <r>
      <rPr>
        <sz val="11"/>
        <color rgb="FF000000"/>
        <rFont val="Courier New"/>
        <family val="3"/>
      </rPr>
      <t>MUNICÍPIO DE ITAITUBA</t>
    </r>
  </si>
  <si>
    <t>Pernamanca 3" x 2" 4 m - madeira branca</t>
  </si>
  <si>
    <t>Lona com plotagem de gráfica</t>
  </si>
  <si>
    <t>Kg</t>
  </si>
  <si>
    <t>CARPINTEIRO COM ENCARGOS COMPLEMENTARES</t>
  </si>
  <si>
    <t>ENCARGOS: H:86,22% OU M:47,52%</t>
  </si>
  <si>
    <t xml:space="preserve">M00006 </t>
  </si>
  <si>
    <t>Hp</t>
  </si>
  <si>
    <t>IMPERMEABILIZAÇÃO PARA BALDRAME (IGOL 2 + SIKA 1)</t>
  </si>
  <si>
    <t>SEDOP             080293</t>
  </si>
  <si>
    <t>I00004</t>
  </si>
  <si>
    <t>Igol 2</t>
  </si>
  <si>
    <t>Reboco impermeabilizante (c/ Sika 1)</t>
  </si>
  <si>
    <t xml:space="preserve">5.1. 080293 - IMPERMEABILIZAÇÃO PARA BALDRAME (IGOL 2 + SIKA 1) - m² </t>
  </si>
  <si>
    <t>AJUDANTE DE PEDREIRO COM ENCARGOS</t>
  </si>
  <si>
    <t>A00056</t>
  </si>
  <si>
    <t>Revestimento Cerâmico Padrão Médio</t>
  </si>
  <si>
    <t>Lajota ceramica - (Padrão Médio)</t>
  </si>
  <si>
    <t>E00044</t>
  </si>
  <si>
    <t>E00558</t>
  </si>
  <si>
    <t xml:space="preserve"> Haste de Aço cobreada 5/8"x2,40m c/ conecto</t>
  </si>
  <si>
    <t>AUXILIAR DE ELETRICISTA COM ENCARGOS</t>
  </si>
  <si>
    <t>MATERI+A235:E241AL</t>
  </si>
  <si>
    <t>Ventilador de teto</t>
  </si>
  <si>
    <t>9.1.6. 170073 -QUADRO DE MEDIÇÃO BIFÁSICO (C/ DISJUNTOR)- UND</t>
  </si>
  <si>
    <t>E00304</t>
  </si>
  <si>
    <t>E00083</t>
  </si>
  <si>
    <t>E00302</t>
  </si>
  <si>
    <t>E00042</t>
  </si>
  <si>
    <t>E00299</t>
  </si>
  <si>
    <t>Disjuntor 2P-40A e 50A</t>
  </si>
  <si>
    <t>Curva 90º p/elet. FºGº 1" (IE)</t>
  </si>
  <si>
    <t>Bucha e arruela de 1"-aluminio</t>
  </si>
  <si>
    <t>E00002</t>
  </si>
  <si>
    <t>AUXILIAR DE ENCANADOR OU BOMBEIRO HIDRÁULICO</t>
  </si>
  <si>
    <t>ENCANADOR OU BOMBEIRO HIDRÁULICO COM ENCARGOS</t>
  </si>
  <si>
    <t xml:space="preserve">H00075 </t>
  </si>
  <si>
    <t>9.2.4. 180543 -Sumidouro em alvenaria c/ tpo.em concreto - cap= 50 pessoas- M²</t>
  </si>
  <si>
    <t>AJUDANTE DE CARPINTEIRO COM ENCARGOS</t>
  </si>
  <si>
    <t>10.2. 141336 -Forro em lambri de PVC- M²</t>
  </si>
  <si>
    <t>D00087</t>
  </si>
  <si>
    <t>Portão de ferro em metalom (inc. pint.ant.cor)</t>
  </si>
  <si>
    <t>D00354</t>
  </si>
  <si>
    <t>Grade de ferro em Metalom (incl. Pint.anti-corrosiva)</t>
  </si>
  <si>
    <t>12.2. 150252 - PVA externa sem massa c/ líq. preparador- M²</t>
  </si>
  <si>
    <t xml:space="preserve">H00024 </t>
  </si>
  <si>
    <t>13.3. 190238 - Pia 01 cuba em aço inox c/torn.,sifao e valv.(1,50m) UND</t>
  </si>
  <si>
    <t>13.4. 190218 - Chuveiro em PVC - UND</t>
  </si>
  <si>
    <t>D00005</t>
  </si>
  <si>
    <t>D00020</t>
  </si>
  <si>
    <t>D00082</t>
  </si>
  <si>
    <t>D00009</t>
  </si>
  <si>
    <t>Pernamanca 3"x2" 4 m ap - mad. Forte</t>
  </si>
  <si>
    <t>14.2. 070047 - Cobertura - telha de fibrocimento e=6mm- M²</t>
  </si>
  <si>
    <t>D00048</t>
  </si>
  <si>
    <t>Telha brasilit ondulada (1.83x1.10m) e=6mm</t>
  </si>
  <si>
    <t>TELHADISTA COM ENCARGOS COMPLEMENTARES</t>
  </si>
  <si>
    <t>D00381</t>
  </si>
  <si>
    <t>Manta para sub cobertura e=1.1mm</t>
  </si>
  <si>
    <t>D00419</t>
  </si>
  <si>
    <t>Extintor de incêndio ABC - 6Kg</t>
  </si>
  <si>
    <t>Concreto armado Fck=18 MPA c/ forma mad. Branca</t>
  </si>
  <si>
    <t>Mourão em concreto 10x10cm, h=2,80m (ponta reta)</t>
  </si>
  <si>
    <t>Retirada de entulho - manualmente (incluindo caixa coletora)</t>
  </si>
  <si>
    <t>9.1.1. 93128 - PONTO ILUMINAÇÃO RESIDENCIAL INCLUINDO INTERRUPTOR SIMPES, CAIXA ELÉTRICA, ELETRODUTO, CABO, RASGO, QUEBRA E CHUMBAMENTO.                       (EXCLUINDO LUMINÁRIA E LAMPADA - UND)</t>
  </si>
  <si>
    <t>RASGO EM ALVENARIA PARA INSTALAÇÃO DE CAIXA DE TOMADA (4X4 OU 4X2).</t>
  </si>
  <si>
    <t>9.2.5. 98102 -CAIXA DE GORDURA SIMPLES, CIRCULAR, EM CONCRETO PRÉ-MOLDADO, DIÂMETRO INTERNO = 0,4 M, ALTURA INTERNA = 0,4 M. AF_05/2018- UND</t>
  </si>
  <si>
    <t>A00055</t>
  </si>
  <si>
    <t>8.2. 130110  - CAMADA REGULARIZADORA  - m²</t>
  </si>
  <si>
    <t>SINAPI                  98068</t>
  </si>
  <si>
    <t>TANQUE SÉPTICO RETANGULAR, EM ALVENARIA COM TIJOLOS CERÂMICOS MACIÇOS, DIMENSÕES INTERNAS: 1,6 X 4,4 X 1,8 M, VOLUME ÚTIL: 9856 L (PARA 32 CONTRIBUINTES)</t>
  </si>
  <si>
    <t>9.2.3. 98068 - TANQUE SÉPTICO RETANGULAR, EM ALVENARIA COM TIJOLOS CERÂMICOS MACIÇOS, DIMENSÕES INTERNAS: 1,6 X 4,4 X 1,8 M, VOLUME ÚTIL: 9856 L (PARA 32 CONTRIBUINTES) - und</t>
  </si>
  <si>
    <t>SINAPI        98102</t>
  </si>
  <si>
    <t>9.1.12. CÓD. 0002 - LUMINÁRIA DE EMBUTIR, PAINEL LED 18W</t>
  </si>
  <si>
    <t>Painel LED 18W</t>
  </si>
  <si>
    <t>RESERVATÓRIO EM POLIETILENO DE 1.000 L</t>
  </si>
  <si>
    <t>9.2.7. 180461 - RESERVATÓRIO EM POLIETILENO DE 1.000 L - UND</t>
  </si>
  <si>
    <t>H00185</t>
  </si>
  <si>
    <t>Flange de aco galvanizado - 50mm</t>
  </si>
  <si>
    <t>Flange de aco galvanizado - 20mm</t>
  </si>
  <si>
    <t>Viga de peroba 6x16cm</t>
  </si>
  <si>
    <t>Flange de aco galvanizado - 25mm</t>
  </si>
  <si>
    <t>Reservatório em polietileno de 1.000 L</t>
  </si>
  <si>
    <r>
      <rPr>
        <sz val="11"/>
        <color rgb="FF000000"/>
        <rFont val="Courier New"/>
        <family val="3"/>
      </rPr>
      <t>PROPRIETÁRIO:</t>
    </r>
    <r>
      <rPr>
        <b/>
        <sz val="11"/>
        <color indexed="8"/>
        <rFont val="Courier New"/>
        <family val="3"/>
      </rPr>
      <t xml:space="preserve"> </t>
    </r>
    <r>
      <rPr>
        <sz val="10"/>
        <color indexed="8"/>
        <rFont val="Courier New"/>
        <family val="3"/>
      </rPr>
      <t>MUNICÍPIO DE ITAITUBA</t>
    </r>
  </si>
  <si>
    <t>9.2.7</t>
  </si>
  <si>
    <t>Mureta em alvenaria pintadas e rebocada nas 2 faces (h = 1,00) - (25,00 m + 25,00 m + 30,00 m + 30,00 m)</t>
  </si>
  <si>
    <t>Cerca com mourões e tela (25,00 m + 25,00 m + 30,00 m + 30,00 m)</t>
  </si>
  <si>
    <r>
      <rPr>
        <sz val="12"/>
        <rFont val="Courier New"/>
        <family val="3"/>
      </rPr>
      <t>Município:</t>
    </r>
    <r>
      <rPr>
        <sz val="10"/>
        <rFont val="Courier New"/>
        <family val="3"/>
      </rPr>
      <t xml:space="preserve"> ITAITUBA - PARÁ</t>
    </r>
  </si>
  <si>
    <r>
      <rPr>
        <b/>
        <sz val="11"/>
        <rFont val="Courier New"/>
        <family val="3"/>
      </rPr>
      <t>OBRA:</t>
    </r>
    <r>
      <rPr>
        <sz val="11"/>
        <rFont val="Courier New"/>
        <family val="3"/>
      </rPr>
      <t xml:space="preserve"> ESCOLA MUNICIPAL DE ENSINO FUNDAMENTAL REI DAVI.</t>
    </r>
  </si>
  <si>
    <r>
      <rPr>
        <b/>
        <sz val="11"/>
        <rFont val="Courier New"/>
        <family val="3"/>
      </rPr>
      <t>LOCAL DA OBRA:</t>
    </r>
    <r>
      <rPr>
        <sz val="11"/>
        <rFont val="Courier New"/>
        <family val="3"/>
      </rPr>
      <t xml:space="preserve"> VICINAL DO KM 40, COMUNIDADE DE MONTE MORIÁ.</t>
    </r>
  </si>
  <si>
    <t>PLANILHA ORÇAMENTÁRIA PARA A CONSTRUÇÃO DA ESCOLA MUNICIPAL DE ENSINO FUNDAMENTAL REI DAVI.</t>
  </si>
  <si>
    <t>PROJETO PARA A CONSTRUÇÃO DA ESCOLA ESCOLA MUNICIPAL DE ENSINO FUNDAMENTAL REI DAVI</t>
  </si>
  <si>
    <t>SINAPI       97976</t>
  </si>
  <si>
    <t xml:space="preserve"> POÇO DE INSPEÇÃO CIRCULAR PARA ESGOTO, EM ALVENARIA COM TIJOLOS CERÂMICOS MACIÇOS, DIÂMETRO INTERNO = 0,6 M, PROFUNDIDADE = 1 M, EXCLUINDO TAMPÃO</t>
  </si>
  <si>
    <t>9.2.6. 74166/1 - POÇO DE INSPEÇÃO CIRCULAR PARA ESGOTO, EM ALVENARIA COM TIJOLOS CERÂMICOS MACIÇOS, DIÂMETRO INTERNO = 0,6 M, PROFUNDIDADE = 1 M, EXCLUINDO TAMPÃO- UND</t>
  </si>
  <si>
    <t>RETROESCAVADEIRA SOBRE RODAS COM CARREGADEIRA, TRAÇÃO 4X4, POTÊNCIA LÍQ. 88 HP, CAÇAMBA CARREG. CAP. MÍN. 1 M3, CAÇAMBA RETRO CAP. 0,26 M3, PESO OPERACIONAL MÍN. 6.674 KG, PROFUNDIDADE ESCAVAÇÃO MÁX. 4,37 M - CHP DIURNO</t>
  </si>
  <si>
    <t>RETROESCAVADEIRA SOBRE RODAS COM CARREGADEIRA, TRAÇÃO 4X4, POTÊNCIA LÍQ. 88 HP, CAÇAMBA CARREG. CAP. MÍN. 1 M3, CAÇAMBA RETRO CAP. 0,26 M3, PESO OPERACIONAL MÍN. 6.674 KG, PROFUNDIDADE ESCAVAÇÃO MÁX. 4,37 M - CHI DIURNO</t>
  </si>
  <si>
    <t>TIJOLO CERAMICO MACICO COMUM *5 X 10 X 20* CM (L X A X C)</t>
  </si>
  <si>
    <t>ARGAMASSA TRAÇO 1:4 (EM VOLUME DE CIMENTO E AREIA GROSSA ÚMIDA) PARA CHAPISCO CONVENCIONAL, PREPARO MECÂNICO COM BETONEIRA 400 L</t>
  </si>
  <si>
    <t>GRAUTEAMENTO DE CINTA SUPERIOR OU DE VERGA EM ALVENARIA ESTRUTURAL</t>
  </si>
  <si>
    <t>ARMAÇÃO DE CINTA DE ALVENARIA ESTRUTURAL; DIÂMETRO DE 10,0 MM</t>
  </si>
  <si>
    <t>ARMAÇÃO DE LAJE DE UMA ESTRUTURA CONVENCIONAL DE CONCRETO ARMADO EM UMA EDIFICAÇÃO TÉRREA OU SOBRADO UTILIZANDO AÇO CA-60 DE 4,2 MM - MONTAGEM</t>
  </si>
  <si>
    <t xml:space="preserve"> LASTRO COM PREPARO DE FUNDO, LARGURA MAIOR OU IGUAL A 1,5 M, COM CAMADA DE BRITA, LANÇAMENTO MECANIZADO, EM LOCAL COM NÍVEL BAIXO DE INTERFERÊNCIA</t>
  </si>
  <si>
    <t>CONCRETO FCK = 20MPA, TRAÇO 1:2,7:3 (CIMENTO/ AREIA MÉDIA/ BRITA 1) - PREPARO MECÂNICO COM BETONEIRA 600 L</t>
  </si>
  <si>
    <t>FABRICAÇÃO, MONTAGEM E DESMONTAGEM DE FÔRMA PARA VIGA BALDRAME, EM MADEIRA SERRADA, E=25 MM, 4 UTILIZAÇÕES</t>
  </si>
  <si>
    <t>PEÇA CIRCULAR PRÉ-MOLDADA, VOLUME DE CONCRETO DE 10 A 30 LITROS, TAXA DE FIBRA DE POLIPROPILENO APROXIMADA DE 6 KG/M³</t>
  </si>
  <si>
    <t>ARGAMASSA TRAÇO 1:3 (EM VOLUME DE CIMENTO E AREIA MÉDIA ÚMIDA) COM ADIÇÃO DE IMPERMEABILIZANTE, PREPARO MECÂNICO COM BETONEIRA 400 L</t>
  </si>
  <si>
    <t xml:space="preserve">DATA DA EXPEDIÇÃO: 09/09/2020 </t>
  </si>
  <si>
    <t>TABELA                                                              SINAPI/PA - 07/2020                                                                       SEDOP/PA - 04/2020 COM DESONERAÇÃO</t>
  </si>
  <si>
    <t xml:space="preserve">TABELA SINAPI/PA - 07/2020       SEDOP/PA - 04/2020 COM DESONERAÇÃO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</si>
</sst>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0"/>
    <numFmt numFmtId="167" formatCode="_([$€-2]* #,##0.00_);_([$€-2]* \(#,##0.00\);_([$€-2]* &quot;-&quot;??_)"/>
    <numFmt numFmtId="168" formatCode="_-* #,##0.00_-;\-* #,##0.00_-;_-* \-??_-;_-@_-"/>
    <numFmt numFmtId="169" formatCode="0.00000"/>
    <numFmt numFmtId="170" formatCode="0.000000"/>
    <numFmt numFmtId="171" formatCode="_(&quot;R$ &quot;* #,##0.00_);_(&quot;R$ &quot;* \(#,##0.00\);_(&quot;R$ &quot;* &quot;-&quot;??_);_(@_)"/>
    <numFmt numFmtId="172" formatCode="#,##0.00\ ;\-#,##0.00\ ;&quot; -&quot;#\ ;@\ "/>
    <numFmt numFmtId="173" formatCode="_-&quot;R$ &quot;* #,##0.00_-;&quot;-R$ &quot;* #,##0.00_-;_-&quot;R$ &quot;* \-??_-;_-@_-"/>
    <numFmt numFmtId="174" formatCode="_-[$R$-416]* #,##0.00_-;\-[$R$-416]* #,##0.00_-;_-[$R$-416]* &quot;-&quot;??_-;_-@_-"/>
    <numFmt numFmtId="175" formatCode="0.0000000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b/>
      <sz val="11"/>
      <color theme="1"/>
      <name val="Courier New"/>
      <family val="3"/>
    </font>
    <font>
      <sz val="11"/>
      <color theme="1"/>
      <name val="Calibri"/>
      <family val="2"/>
      <scheme val="minor"/>
    </font>
    <font>
      <sz val="12"/>
      <name val="Courier New"/>
      <family val="3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12"/>
      <name val="Andalus"/>
      <family val="1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ourier New"/>
      <family val="3"/>
    </font>
    <font>
      <sz val="11"/>
      <color rgb="FF000000"/>
      <name val="Courier New"/>
      <family val="3"/>
    </font>
    <font>
      <sz val="11"/>
      <name val="Courier New"/>
      <family val="3"/>
    </font>
    <font>
      <sz val="10"/>
      <name val="Berlin Sans FB Demi"/>
      <family val="2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9" tint="0.39997558519241921"/>
        <bgColor indexed="64"/>
      </patternFill>
    </fill>
  </fills>
  <borders count="1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168" fontId="18" fillId="0" borderId="0" applyFill="0" applyBorder="0" applyAlignment="0" applyProtection="0"/>
    <xf numFmtId="164" fontId="16" fillId="0" borderId="0" applyFont="0" applyFill="0" applyBorder="0" applyAlignment="0" applyProtection="0"/>
    <xf numFmtId="0" fontId="33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26" borderId="116" applyNumberFormat="0" applyAlignment="0" applyProtection="0"/>
    <xf numFmtId="0" fontId="36" fillId="28" borderId="116" applyNumberFormat="0" applyAlignment="0" applyProtection="0"/>
    <xf numFmtId="0" fontId="37" fillId="29" borderId="117" applyNumberFormat="0" applyAlignment="0" applyProtection="0"/>
    <xf numFmtId="0" fontId="38" fillId="0" borderId="118" applyNumberFormat="0" applyFill="0" applyAlignment="0" applyProtection="0"/>
    <xf numFmtId="0" fontId="34" fillId="30" borderId="0" applyNumberFormat="0" applyBorder="0" applyAlignment="0" applyProtection="0"/>
    <xf numFmtId="0" fontId="34" fillId="24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34" fillId="24" borderId="0" applyNumberFormat="0" applyBorder="0" applyAlignment="0" applyProtection="0"/>
    <xf numFmtId="0" fontId="34" fillId="34" borderId="0" applyNumberFormat="0" applyBorder="0" applyAlignment="0" applyProtection="0"/>
    <xf numFmtId="0" fontId="39" fillId="16" borderId="116" applyNumberFormat="0" applyAlignment="0" applyProtection="0"/>
    <xf numFmtId="0" fontId="39" fillId="10" borderId="116" applyNumberFormat="0" applyAlignment="0" applyProtection="0"/>
    <xf numFmtId="0" fontId="18" fillId="0" borderId="0"/>
    <xf numFmtId="0" fontId="18" fillId="0" borderId="0"/>
    <xf numFmtId="173" fontId="18" fillId="0" borderId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3" fillId="0" borderId="0" applyFill="0" applyBorder="0" applyAlignment="0" applyProtection="0"/>
    <xf numFmtId="0" fontId="1" fillId="0" borderId="0"/>
    <xf numFmtId="0" fontId="40" fillId="0" borderId="0" applyBorder="0" applyProtection="0"/>
    <xf numFmtId="0" fontId="1" fillId="0" borderId="0"/>
    <xf numFmtId="0" fontId="1" fillId="0" borderId="0"/>
    <xf numFmtId="0" fontId="33" fillId="0" borderId="0"/>
    <xf numFmtId="0" fontId="1" fillId="12" borderId="119" applyNumberFormat="0" applyAlignment="0" applyProtection="0"/>
    <xf numFmtId="0" fontId="41" fillId="26" borderId="120" applyNumberFormat="0" applyAlignment="0" applyProtection="0"/>
    <xf numFmtId="0" fontId="41" fillId="28" borderId="120" applyNumberFormat="0" applyAlignment="0" applyProtection="0"/>
    <xf numFmtId="16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1" applyNumberFormat="0" applyFill="0" applyAlignment="0" applyProtection="0"/>
    <xf numFmtId="0" fontId="57" fillId="0" borderId="122" applyNumberFormat="0" applyFill="0" applyAlignment="0" applyProtection="0"/>
    <xf numFmtId="0" fontId="56" fillId="0" borderId="0" applyNumberFormat="0" applyFill="0" applyBorder="0" applyAlignment="0" applyProtection="0"/>
    <xf numFmtId="0" fontId="46" fillId="0" borderId="123" applyNumberFormat="0" applyFill="0" applyAlignment="0" applyProtection="0"/>
    <xf numFmtId="0" fontId="58" fillId="0" borderId="123" applyNumberFormat="0" applyFill="0" applyAlignment="0" applyProtection="0"/>
    <xf numFmtId="0" fontId="47" fillId="0" borderId="124" applyNumberFormat="0" applyFill="0" applyAlignment="0" applyProtection="0"/>
    <xf numFmtId="0" fontId="59" fillId="0" borderId="125" applyNumberFormat="0" applyFill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126" applyNumberFormat="0" applyFill="0" applyAlignment="0" applyProtection="0"/>
    <xf numFmtId="0" fontId="48" fillId="0" borderId="127" applyNumberFormat="0" applyFill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8" fillId="0" borderId="0"/>
    <xf numFmtId="171" fontId="1" fillId="0" borderId="0" applyFont="0" applyFill="0" applyBorder="0" applyAlignment="0" applyProtection="0"/>
    <xf numFmtId="171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0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2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14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0" fillId="3" borderId="0" xfId="0" applyFill="1"/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vertical="center" wrapText="1"/>
    </xf>
    <xf numFmtId="2" fontId="5" fillId="4" borderId="30" xfId="0" applyNumberFormat="1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2" borderId="16" xfId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vertical="center" wrapText="1"/>
    </xf>
    <xf numFmtId="4" fontId="0" fillId="0" borderId="0" xfId="0" applyNumberFormat="1" applyBorder="1"/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12" fillId="2" borderId="60" xfId="1" applyFont="1" applyFill="1" applyBorder="1" applyAlignment="1">
      <alignment vertical="center" wrapText="1"/>
    </xf>
    <xf numFmtId="0" fontId="12" fillId="2" borderId="64" xfId="1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12" fillId="2" borderId="46" xfId="1" applyFont="1" applyFill="1" applyBorder="1" applyAlignment="1">
      <alignment vertical="center" wrapText="1"/>
    </xf>
    <xf numFmtId="0" fontId="11" fillId="4" borderId="31" xfId="1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11" fillId="4" borderId="3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9" xfId="0" applyFont="1" applyFill="1" applyBorder="1" applyAlignment="1">
      <alignment vertical="center" wrapText="1"/>
    </xf>
    <xf numFmtId="0" fontId="11" fillId="4" borderId="44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3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/>
    </xf>
    <xf numFmtId="10" fontId="24" fillId="0" borderId="82" xfId="0" applyNumberFormat="1" applyFont="1" applyBorder="1" applyAlignment="1">
      <alignment horizontal="center"/>
    </xf>
    <xf numFmtId="10" fontId="25" fillId="5" borderId="83" xfId="0" applyNumberFormat="1" applyFont="1" applyFill="1" applyBorder="1" applyAlignment="1">
      <alignment horizontal="center" vertical="center"/>
    </xf>
    <xf numFmtId="10" fontId="25" fillId="5" borderId="8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/>
    </xf>
    <xf numFmtId="10" fontId="24" fillId="0" borderId="87" xfId="0" applyNumberFormat="1" applyFont="1" applyBorder="1" applyAlignment="1">
      <alignment horizontal="center"/>
    </xf>
    <xf numFmtId="10" fontId="25" fillId="5" borderId="88" xfId="0" applyNumberFormat="1" applyFont="1" applyFill="1" applyBorder="1" applyAlignment="1">
      <alignment horizontal="center" vertical="center"/>
    </xf>
    <xf numFmtId="10" fontId="25" fillId="5" borderId="89" xfId="0" applyNumberFormat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/>
    </xf>
    <xf numFmtId="10" fontId="24" fillId="0" borderId="92" xfId="0" applyNumberFormat="1" applyFont="1" applyBorder="1" applyAlignment="1">
      <alignment horizontal="center"/>
    </xf>
    <xf numFmtId="10" fontId="25" fillId="5" borderId="93" xfId="0" applyNumberFormat="1" applyFont="1" applyFill="1" applyBorder="1" applyAlignment="1">
      <alignment horizontal="center" vertical="center"/>
    </xf>
    <xf numFmtId="10" fontId="25" fillId="5" borderId="94" xfId="0" applyNumberFormat="1" applyFont="1" applyFill="1" applyBorder="1" applyAlignment="1">
      <alignment horizontal="center" vertical="center"/>
    </xf>
    <xf numFmtId="10" fontId="23" fillId="0" borderId="77" xfId="0" applyNumberFormat="1" applyFont="1" applyBorder="1" applyAlignment="1">
      <alignment horizontal="center"/>
    </xf>
    <xf numFmtId="10" fontId="23" fillId="0" borderId="82" xfId="0" applyNumberFormat="1" applyFont="1" applyBorder="1" applyAlignment="1">
      <alignment horizontal="center"/>
    </xf>
    <xf numFmtId="0" fontId="24" fillId="0" borderId="98" xfId="0" applyFont="1" applyBorder="1" applyAlignment="1">
      <alignment horizontal="center"/>
    </xf>
    <xf numFmtId="10" fontId="23" fillId="0" borderId="98" xfId="0" applyNumberFormat="1" applyFont="1" applyBorder="1" applyAlignment="1">
      <alignment horizontal="center"/>
    </xf>
    <xf numFmtId="10" fontId="25" fillId="5" borderId="78" xfId="0" applyNumberFormat="1" applyFont="1" applyFill="1" applyBorder="1" applyAlignment="1">
      <alignment horizontal="center" vertical="center"/>
    </xf>
    <xf numFmtId="10" fontId="25" fillId="5" borderId="79" xfId="0" applyNumberFormat="1" applyFont="1" applyFill="1" applyBorder="1" applyAlignment="1">
      <alignment horizontal="center" vertical="center"/>
    </xf>
    <xf numFmtId="0" fontId="24" fillId="0" borderId="81" xfId="0" applyFont="1" applyBorder="1" applyAlignment="1"/>
    <xf numFmtId="0" fontId="24" fillId="0" borderId="86" xfId="0" applyFont="1" applyBorder="1" applyAlignment="1"/>
    <xf numFmtId="0" fontId="24" fillId="0" borderId="91" xfId="0" applyFont="1" applyBorder="1" applyAlignment="1"/>
    <xf numFmtId="10" fontId="24" fillId="0" borderId="98" xfId="0" applyNumberFormat="1" applyFont="1" applyBorder="1" applyAlignment="1">
      <alignment horizontal="center"/>
    </xf>
    <xf numFmtId="10" fontId="23" fillId="0" borderId="105" xfId="0" applyNumberFormat="1" applyFont="1" applyBorder="1" applyAlignment="1">
      <alignment horizontal="center"/>
    </xf>
    <xf numFmtId="10" fontId="23" fillId="0" borderId="77" xfId="0" applyNumberFormat="1" applyFont="1" applyBorder="1" applyAlignment="1">
      <alignment horizontal="center" vertical="center"/>
    </xf>
    <xf numFmtId="10" fontId="25" fillId="5" borderId="106" xfId="0" applyNumberFormat="1" applyFont="1" applyFill="1" applyBorder="1" applyAlignment="1">
      <alignment horizontal="center" vertical="center"/>
    </xf>
    <xf numFmtId="10" fontId="25" fillId="5" borderId="10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10" fontId="29" fillId="0" borderId="0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12" fillId="4" borderId="4" xfId="1" applyFont="1" applyFill="1" applyBorder="1" applyAlignment="1">
      <alignment vertical="center" wrapText="1"/>
    </xf>
    <xf numFmtId="0" fontId="12" fillId="4" borderId="30" xfId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4" borderId="112" xfId="0" applyFont="1" applyFill="1" applyBorder="1" applyAlignment="1">
      <alignment horizontal="center" vertical="center" wrapText="1"/>
    </xf>
    <xf numFmtId="0" fontId="6" fillId="4" borderId="113" xfId="0" applyFont="1" applyFill="1" applyBorder="1" applyAlignment="1">
      <alignment vertical="center" wrapText="1"/>
    </xf>
    <xf numFmtId="0" fontId="9" fillId="4" borderId="114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4" fontId="5" fillId="0" borderId="108" xfId="0" applyNumberFormat="1" applyFont="1" applyFill="1" applyBorder="1" applyAlignment="1">
      <alignment horizontal="center" vertical="center" wrapText="1"/>
    </xf>
    <xf numFmtId="4" fontId="5" fillId="0" borderId="65" xfId="0" applyNumberFormat="1" applyFont="1" applyFill="1" applyBorder="1" applyAlignment="1">
      <alignment horizontal="center" vertical="center" wrapText="1"/>
    </xf>
    <xf numFmtId="2" fontId="12" fillId="0" borderId="42" xfId="1" applyNumberFormat="1" applyFont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2" fontId="12" fillId="0" borderId="39" xfId="1" applyNumberFormat="1" applyFont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4" fontId="12" fillId="0" borderId="45" xfId="0" applyNumberFormat="1" applyFont="1" applyFill="1" applyBorder="1" applyAlignment="1">
      <alignment horizontal="center" vertical="center" wrapText="1"/>
    </xf>
    <xf numFmtId="4" fontId="12" fillId="0" borderId="63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2" fontId="12" fillId="0" borderId="45" xfId="1" applyNumberFormat="1" applyFont="1" applyFill="1" applyBorder="1" applyAlignment="1">
      <alignment horizontal="center" vertical="center" wrapText="1"/>
    </xf>
    <xf numFmtId="2" fontId="12" fillId="0" borderId="16" xfId="1" applyNumberFormat="1" applyFont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0" fillId="0" borderId="20" xfId="0" applyBorder="1"/>
    <xf numFmtId="0" fontId="0" fillId="0" borderId="13" xfId="0" applyBorder="1"/>
    <xf numFmtId="0" fontId="0" fillId="0" borderId="38" xfId="0" applyBorder="1"/>
    <xf numFmtId="0" fontId="0" fillId="0" borderId="16" xfId="0" applyBorder="1"/>
    <xf numFmtId="0" fontId="0" fillId="0" borderId="40" xfId="0" applyBorder="1"/>
    <xf numFmtId="0" fontId="0" fillId="0" borderId="17" xfId="0" applyBorder="1"/>
    <xf numFmtId="0" fontId="0" fillId="0" borderId="35" xfId="0" applyBorder="1"/>
    <xf numFmtId="0" fontId="0" fillId="0" borderId="27" xfId="0" applyBorder="1"/>
    <xf numFmtId="0" fontId="0" fillId="0" borderId="25" xfId="0" applyBorder="1"/>
    <xf numFmtId="0" fontId="0" fillId="0" borderId="15" xfId="0" applyBorder="1"/>
    <xf numFmtId="0" fontId="0" fillId="0" borderId="14" xfId="0" applyBorder="1"/>
    <xf numFmtId="0" fontId="0" fillId="0" borderId="24" xfId="0" applyBorder="1"/>
    <xf numFmtId="0" fontId="0" fillId="0" borderId="12" xfId="0" applyFill="1" applyBorder="1"/>
    <xf numFmtId="0" fontId="0" fillId="0" borderId="38" xfId="0" applyFill="1" applyBorder="1"/>
    <xf numFmtId="0" fontId="0" fillId="0" borderId="35" xfId="0" applyFill="1" applyBorder="1"/>
    <xf numFmtId="0" fontId="0" fillId="0" borderId="40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14" xfId="0" applyFill="1" applyBorder="1"/>
    <xf numFmtId="0" fontId="0" fillId="0" borderId="19" xfId="0" applyBorder="1"/>
    <xf numFmtId="0" fontId="0" fillId="0" borderId="67" xfId="0" applyBorder="1"/>
    <xf numFmtId="0" fontId="12" fillId="4" borderId="5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4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4" fontId="12" fillId="4" borderId="2" xfId="0" applyNumberFormat="1" applyFont="1" applyFill="1" applyBorder="1" applyAlignment="1">
      <alignment horizontal="right" vertical="center" wrapText="1"/>
    </xf>
    <xf numFmtId="4" fontId="12" fillId="4" borderId="8" xfId="0" applyNumberFormat="1" applyFont="1" applyFill="1" applyBorder="1" applyAlignment="1">
      <alignment vertical="center" wrapText="1"/>
    </xf>
    <xf numFmtId="0" fontId="0" fillId="4" borderId="2" xfId="0" applyFill="1" applyBorder="1"/>
    <xf numFmtId="0" fontId="0" fillId="4" borderId="8" xfId="0" applyFill="1" applyBorder="1"/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12" fillId="2" borderId="56" xfId="1" applyFont="1" applyFill="1" applyBorder="1" applyAlignment="1">
      <alignment vertical="center" wrapText="1"/>
    </xf>
    <xf numFmtId="0" fontId="12" fillId="0" borderId="115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0" fillId="0" borderId="110" xfId="0" applyBorder="1" applyAlignment="1">
      <alignment horizontal="center"/>
    </xf>
    <xf numFmtId="0" fontId="12" fillId="0" borderId="110" xfId="0" applyFont="1" applyFill="1" applyBorder="1" applyAlignment="1">
      <alignment horizontal="center" vertical="center" wrapText="1"/>
    </xf>
    <xf numFmtId="0" fontId="0" fillId="0" borderId="48" xfId="0" applyBorder="1"/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vertical="center" wrapText="1"/>
    </xf>
    <xf numFmtId="2" fontId="5" fillId="0" borderId="63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4" borderId="10" xfId="0" applyFill="1" applyBorder="1"/>
    <xf numFmtId="0" fontId="0" fillId="4" borderId="20" xfId="0" applyFill="1" applyBorder="1"/>
    <xf numFmtId="0" fontId="12" fillId="0" borderId="111" xfId="0" applyFont="1" applyFill="1" applyBorder="1" applyAlignment="1">
      <alignment horizontal="center" vertical="center" wrapText="1"/>
    </xf>
    <xf numFmtId="4" fontId="12" fillId="0" borderId="65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6" fontId="0" fillId="0" borderId="2" xfId="0" applyNumberFormat="1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169" fontId="0" fillId="0" borderId="2" xfId="0" applyNumberFormat="1" applyBorder="1"/>
    <xf numFmtId="170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9" fontId="0" fillId="0" borderId="2" xfId="0" applyNumberFormat="1" applyBorder="1" applyAlignment="1">
      <alignment vertical="center"/>
    </xf>
    <xf numFmtId="0" fontId="32" fillId="0" borderId="2" xfId="1" applyFont="1" applyBorder="1" applyAlignment="1">
      <alignment horizontal="left"/>
    </xf>
    <xf numFmtId="0" fontId="32" fillId="0" borderId="2" xfId="1" applyFont="1" applyBorder="1" applyAlignment="1">
      <alignment horizontal="right"/>
    </xf>
    <xf numFmtId="0" fontId="32" fillId="0" borderId="2" xfId="1" applyFont="1" applyBorder="1" applyAlignment="1">
      <alignment horizontal="right" vertical="center"/>
    </xf>
    <xf numFmtId="0" fontId="16" fillId="0" borderId="2" xfId="0" applyFont="1" applyBorder="1" applyAlignment="1">
      <alignment horizontal="center"/>
    </xf>
    <xf numFmtId="0" fontId="32" fillId="0" borderId="2" xfId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2" fillId="0" borderId="2" xfId="9" applyNumberFormat="1" applyFont="1" applyBorder="1" applyAlignment="1">
      <alignment horizontal="right" vertical="center"/>
    </xf>
    <xf numFmtId="166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/>
    <xf numFmtId="166" fontId="0" fillId="0" borderId="2" xfId="0" applyNumberFormat="1" applyBorder="1" applyAlignment="1">
      <alignment horizontal="center"/>
    </xf>
    <xf numFmtId="0" fontId="31" fillId="0" borderId="2" xfId="1" applyFont="1" applyBorder="1" applyAlignment="1">
      <alignment horizontal="left" vertical="center" wrapText="1"/>
    </xf>
    <xf numFmtId="166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31" fillId="0" borderId="2" xfId="1" applyFont="1" applyBorder="1" applyAlignment="1">
      <alignment horizontal="left" wrapText="1"/>
    </xf>
    <xf numFmtId="0" fontId="32" fillId="0" borderId="2" xfId="1" applyFont="1" applyBorder="1" applyAlignment="1">
      <alignment horizontal="left" wrapText="1"/>
    </xf>
    <xf numFmtId="0" fontId="0" fillId="0" borderId="0" xfId="0"/>
    <xf numFmtId="0" fontId="0" fillId="0" borderId="2" xfId="0" applyBorder="1"/>
    <xf numFmtId="2" fontId="0" fillId="0" borderId="2" xfId="0" applyNumberFormat="1" applyBorder="1"/>
    <xf numFmtId="2" fontId="0" fillId="0" borderId="2" xfId="0" applyNumberFormat="1" applyBorder="1" applyAlignment="1">
      <alignment vertical="center"/>
    </xf>
    <xf numFmtId="0" fontId="19" fillId="0" borderId="2" xfId="0" applyFont="1" applyBorder="1" applyAlignment="1"/>
    <xf numFmtId="0" fontId="0" fillId="0" borderId="2" xfId="0" applyBorder="1" applyAlignment="1">
      <alignment vertical="center" wrapText="1"/>
    </xf>
    <xf numFmtId="0" fontId="32" fillId="0" borderId="2" xfId="1" applyFont="1" applyBorder="1" applyAlignment="1">
      <alignment horizontal="left" vertical="center"/>
    </xf>
    <xf numFmtId="0" fontId="32" fillId="0" borderId="2" xfId="1" applyFont="1" applyBorder="1" applyAlignment="1">
      <alignment horizontal="center" vertical="center"/>
    </xf>
    <xf numFmtId="0" fontId="32" fillId="0" borderId="2" xfId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169" fontId="32" fillId="0" borderId="2" xfId="1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32" fillId="0" borderId="2" xfId="9" applyFont="1" applyBorder="1" applyAlignment="1">
      <alignment horizontal="left" vertical="center"/>
    </xf>
    <xf numFmtId="0" fontId="32" fillId="0" borderId="2" xfId="9" applyFont="1" applyBorder="1" applyAlignment="1">
      <alignment horizontal="left" vertical="center" wrapText="1"/>
    </xf>
    <xf numFmtId="0" fontId="32" fillId="0" borderId="2" xfId="9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2" fillId="0" borderId="2" xfId="9" applyFont="1" applyBorder="1" applyAlignment="1">
      <alignment horizontal="right" vertical="center"/>
    </xf>
    <xf numFmtId="0" fontId="32" fillId="0" borderId="2" xfId="9" applyFont="1" applyBorder="1" applyAlignment="1">
      <alignment horizontal="left"/>
    </xf>
    <xf numFmtId="0" fontId="32" fillId="0" borderId="2" xfId="9" applyFont="1" applyBorder="1" applyAlignment="1">
      <alignment horizontal="right"/>
    </xf>
    <xf numFmtId="0" fontId="32" fillId="0" borderId="2" xfId="9" applyFont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2" fontId="32" fillId="0" borderId="2" xfId="1" applyNumberFormat="1" applyFont="1" applyBorder="1" applyAlignment="1">
      <alignment horizontal="right" vertical="center"/>
    </xf>
    <xf numFmtId="2" fontId="32" fillId="0" borderId="2" xfId="1" applyNumberFormat="1" applyFont="1" applyBorder="1" applyAlignment="1">
      <alignment horizontal="left" vertical="center"/>
    </xf>
    <xf numFmtId="2" fontId="32" fillId="0" borderId="2" xfId="1" applyNumberFormat="1" applyFont="1" applyBorder="1" applyAlignment="1">
      <alignment horizontal="left" vertical="center" wrapText="1"/>
    </xf>
    <xf numFmtId="2" fontId="16" fillId="0" borderId="2" xfId="0" applyNumberFormat="1" applyFont="1" applyBorder="1" applyAlignment="1">
      <alignment horizontal="center" vertical="center"/>
    </xf>
    <xf numFmtId="2" fontId="32" fillId="0" borderId="2" xfId="1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0" fillId="0" borderId="30" xfId="58" applyFont="1" applyFill="1" applyBorder="1" applyAlignment="1">
      <alignment vertical="center" wrapText="1"/>
    </xf>
    <xf numFmtId="168" fontId="61" fillId="0" borderId="2" xfId="7" applyFont="1" applyFill="1" applyBorder="1" applyAlignment="1">
      <alignment horizontal="center" vertical="center" wrapText="1"/>
    </xf>
    <xf numFmtId="10" fontId="61" fillId="0" borderId="2" xfId="4" applyNumberFormat="1" applyFont="1" applyFill="1" applyBorder="1" applyAlignment="1">
      <alignment horizontal="center" vertical="center" wrapText="1"/>
    </xf>
    <xf numFmtId="4" fontId="20" fillId="36" borderId="2" xfId="58" applyNumberFormat="1" applyFont="1" applyFill="1" applyBorder="1" applyAlignment="1">
      <alignment horizontal="center" vertical="center" wrapText="1"/>
    </xf>
    <xf numFmtId="43" fontId="63" fillId="0" borderId="2" xfId="58" applyNumberFormat="1" applyFont="1" applyBorder="1" applyAlignment="1">
      <alignment horizontal="center" vertical="center"/>
    </xf>
    <xf numFmtId="43" fontId="64" fillId="36" borderId="2" xfId="58" applyNumberFormat="1" applyFont="1" applyFill="1" applyBorder="1" applyAlignment="1">
      <alignment horizontal="center" vertical="center" wrapText="1"/>
    </xf>
    <xf numFmtId="0" fontId="20" fillId="36" borderId="2" xfId="58" applyFont="1" applyFill="1" applyBorder="1" applyAlignment="1">
      <alignment horizontal="left" vertical="center" wrapText="1"/>
    </xf>
    <xf numFmtId="43" fontId="32" fillId="0" borderId="2" xfId="58" applyNumberFormat="1" applyFont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right" vertical="center"/>
    </xf>
    <xf numFmtId="0" fontId="0" fillId="2" borderId="2" xfId="1" applyFont="1" applyFill="1" applyBorder="1" applyAlignment="1">
      <alignment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right" vertical="center"/>
    </xf>
    <xf numFmtId="0" fontId="0" fillId="0" borderId="2" xfId="1" applyFont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4" fontId="0" fillId="0" borderId="2" xfId="1" applyNumberFormat="1" applyFont="1" applyFill="1" applyBorder="1" applyAlignment="1">
      <alignment horizontal="right" vertical="center" wrapText="1"/>
    </xf>
    <xf numFmtId="10" fontId="50" fillId="0" borderId="2" xfId="6" applyNumberFormat="1" applyFont="1" applyBorder="1" applyAlignment="1">
      <alignment vertical="center"/>
    </xf>
    <xf numFmtId="164" fontId="50" fillId="0" borderId="2" xfId="60" applyNumberFormat="1" applyFont="1" applyBorder="1" applyAlignment="1">
      <alignment vertical="center"/>
    </xf>
    <xf numFmtId="0" fontId="50" fillId="0" borderId="30" xfId="97" applyFont="1" applyBorder="1" applyAlignment="1">
      <alignment vertical="center"/>
    </xf>
    <xf numFmtId="0" fontId="62" fillId="0" borderId="2" xfId="7" applyNumberFormat="1" applyFont="1" applyFill="1" applyBorder="1" applyAlignment="1">
      <alignment horizontal="center" vertical="center" wrapText="1"/>
    </xf>
    <xf numFmtId="1" fontId="49" fillId="0" borderId="30" xfId="1" applyNumberFormat="1" applyFont="1" applyFill="1" applyBorder="1" applyAlignment="1">
      <alignment vertical="top"/>
    </xf>
    <xf numFmtId="173" fontId="51" fillId="0" borderId="2" xfId="60" applyFont="1" applyBorder="1" applyAlignment="1">
      <alignment horizontal="right" vertical="center"/>
    </xf>
    <xf numFmtId="10" fontId="51" fillId="0" borderId="2" xfId="60" applyNumberFormat="1" applyFont="1" applyBorder="1" applyAlignment="1">
      <alignment horizontal="center" vertical="center"/>
    </xf>
    <xf numFmtId="10" fontId="50" fillId="0" borderId="128" xfId="6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164" fontId="49" fillId="0" borderId="2" xfId="60" applyNumberFormat="1" applyFont="1" applyBorder="1" applyAlignment="1">
      <alignment vertical="top"/>
    </xf>
    <xf numFmtId="10" fontId="50" fillId="0" borderId="2" xfId="60" applyNumberFormat="1" applyFont="1" applyBorder="1" applyAlignment="1">
      <alignment vertical="top"/>
    </xf>
    <xf numFmtId="164" fontId="49" fillId="0" borderId="33" xfId="60" applyNumberFormat="1" applyFont="1" applyBorder="1" applyAlignment="1">
      <alignment vertical="top"/>
    </xf>
    <xf numFmtId="164" fontId="49" fillId="0" borderId="4" xfId="60" applyNumberFormat="1" applyFont="1" applyBorder="1" applyAlignment="1">
      <alignment vertical="top"/>
    </xf>
    <xf numFmtId="0" fontId="32" fillId="0" borderId="2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left" vertical="center" wrapText="1"/>
    </xf>
    <xf numFmtId="0" fontId="64" fillId="36" borderId="2" xfId="58" applyFont="1" applyFill="1" applyBorder="1" applyAlignment="1">
      <alignment horizontal="left" vertical="center" wrapText="1"/>
    </xf>
    <xf numFmtId="4" fontId="20" fillId="36" borderId="2" xfId="58" applyNumberFormat="1" applyFont="1" applyFill="1" applyBorder="1" applyAlignment="1">
      <alignment horizontal="right" vertical="center" wrapText="1"/>
    </xf>
    <xf numFmtId="0" fontId="61" fillId="0" borderId="8" xfId="4" applyFont="1" applyFill="1" applyBorder="1" applyAlignment="1">
      <alignment horizontal="center" vertical="center" wrapText="1"/>
    </xf>
    <xf numFmtId="10" fontId="61" fillId="0" borderId="8" xfId="4" applyNumberFormat="1" applyFont="1" applyFill="1" applyBorder="1" applyAlignment="1">
      <alignment horizontal="center" vertical="center"/>
    </xf>
    <xf numFmtId="0" fontId="60" fillId="0" borderId="129" xfId="58" applyFont="1" applyFill="1" applyBorder="1" applyAlignment="1">
      <alignment vertical="center" wrapText="1"/>
    </xf>
    <xf numFmtId="0" fontId="60" fillId="0" borderId="9" xfId="58" applyFont="1" applyFill="1" applyBorder="1" applyAlignment="1">
      <alignment vertical="center" wrapText="1"/>
    </xf>
    <xf numFmtId="4" fontId="20" fillId="36" borderId="8" xfId="58" applyNumberFormat="1" applyFont="1" applyFill="1" applyBorder="1" applyAlignment="1">
      <alignment horizontal="right" vertical="center" wrapText="1"/>
    </xf>
    <xf numFmtId="43" fontId="63" fillId="0" borderId="8" xfId="58" applyNumberFormat="1" applyFont="1" applyBorder="1" applyAlignment="1">
      <alignment horizontal="center" vertical="center"/>
    </xf>
    <xf numFmtId="43" fontId="64" fillId="36" borderId="8" xfId="58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3" fontId="32" fillId="0" borderId="10" xfId="58" applyNumberFormat="1" applyFont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right" vertical="center"/>
    </xf>
    <xf numFmtId="4" fontId="32" fillId="0" borderId="58" xfId="0" applyNumberFormat="1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vertical="center" wrapText="1"/>
    </xf>
    <xf numFmtId="0" fontId="32" fillId="0" borderId="58" xfId="0" applyFont="1" applyFill="1" applyBorder="1" applyAlignment="1">
      <alignment horizontal="center" vertical="center" wrapText="1"/>
    </xf>
    <xf numFmtId="43" fontId="32" fillId="0" borderId="58" xfId="58" applyNumberFormat="1" applyFont="1" applyBorder="1" applyAlignment="1">
      <alignment horizontal="center" vertical="center"/>
    </xf>
    <xf numFmtId="2" fontId="32" fillId="0" borderId="58" xfId="0" applyNumberFormat="1" applyFont="1" applyFill="1" applyBorder="1" applyAlignment="1">
      <alignment horizontal="right" vertical="center"/>
    </xf>
    <xf numFmtId="168" fontId="62" fillId="0" borderId="8" xfId="7" applyFont="1" applyFill="1" applyBorder="1" applyAlignment="1">
      <alignment horizontal="center" vertical="center" wrapText="1"/>
    </xf>
    <xf numFmtId="0" fontId="62" fillId="0" borderId="8" xfId="7" applyNumberFormat="1" applyFont="1" applyFill="1" applyBorder="1" applyAlignment="1">
      <alignment horizontal="center" vertical="center" wrapText="1"/>
    </xf>
    <xf numFmtId="164" fontId="50" fillId="0" borderId="8" xfId="60" applyNumberFormat="1" applyFont="1" applyBorder="1" applyAlignment="1">
      <alignment vertical="center"/>
    </xf>
    <xf numFmtId="10" fontId="50" fillId="0" borderId="8" xfId="6" applyNumberFormat="1" applyFont="1" applyBorder="1" applyAlignment="1">
      <alignment vertical="center"/>
    </xf>
    <xf numFmtId="10" fontId="50" fillId="0" borderId="132" xfId="6" applyNumberFormat="1" applyFont="1" applyBorder="1" applyAlignment="1">
      <alignment vertical="center"/>
    </xf>
    <xf numFmtId="0" fontId="50" fillId="0" borderId="8" xfId="97" applyFont="1" applyBorder="1" applyAlignment="1">
      <alignment vertical="center"/>
    </xf>
    <xf numFmtId="164" fontId="49" fillId="0" borderId="8" xfId="60" applyNumberFormat="1" applyFont="1" applyBorder="1" applyAlignment="1">
      <alignment vertical="top"/>
    </xf>
    <xf numFmtId="10" fontId="50" fillId="0" borderId="8" xfId="60" applyNumberFormat="1" applyFont="1" applyBorder="1" applyAlignment="1">
      <alignment vertical="top"/>
    </xf>
    <xf numFmtId="1" fontId="49" fillId="0" borderId="131" xfId="1" applyNumberFormat="1" applyFont="1" applyFill="1" applyBorder="1" applyAlignment="1">
      <alignment vertical="top"/>
    </xf>
    <xf numFmtId="10" fontId="50" fillId="0" borderId="66" xfId="60" applyNumberFormat="1" applyFont="1" applyBorder="1" applyAlignment="1">
      <alignment vertical="top"/>
    </xf>
    <xf numFmtId="10" fontId="50" fillId="0" borderId="59" xfId="60" applyNumberFormat="1" applyFont="1" applyBorder="1" applyAlignment="1">
      <alignment vertical="top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9" fillId="6" borderId="8" xfId="0" applyFont="1" applyFill="1" applyBorder="1" applyAlignment="1">
      <alignment horizontal="center" vertical="center"/>
    </xf>
    <xf numFmtId="0" fontId="0" fillId="0" borderId="3" xfId="0" applyBorder="1"/>
    <xf numFmtId="2" fontId="0" fillId="0" borderId="8" xfId="0" applyNumberFormat="1" applyBorder="1"/>
    <xf numFmtId="2" fontId="0" fillId="0" borderId="8" xfId="0" applyNumberForma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32" fillId="0" borderId="3" xfId="9" applyFont="1" applyBorder="1" applyAlignment="1">
      <alignment horizontal="left" vertical="center"/>
    </xf>
    <xf numFmtId="2" fontId="19" fillId="0" borderId="8" xfId="0" applyNumberFormat="1" applyFont="1" applyBorder="1" applyAlignment="1">
      <alignment vertical="center"/>
    </xf>
    <xf numFmtId="2" fontId="19" fillId="0" borderId="8" xfId="0" applyNumberFormat="1" applyFont="1" applyBorder="1"/>
    <xf numFmtId="2" fontId="0" fillId="0" borderId="8" xfId="0" applyNumberFormat="1" applyFont="1" applyBorder="1"/>
    <xf numFmtId="0" fontId="31" fillId="0" borderId="3" xfId="1" applyFont="1" applyBorder="1" applyAlignment="1">
      <alignment horizontal="left" vertical="center"/>
    </xf>
    <xf numFmtId="0" fontId="32" fillId="0" borderId="8" xfId="1" applyNumberFormat="1" applyFont="1" applyBorder="1" applyAlignment="1">
      <alignment horizontal="right" vertical="center"/>
    </xf>
    <xf numFmtId="0" fontId="32" fillId="0" borderId="3" xfId="1" applyFont="1" applyBorder="1" applyAlignment="1">
      <alignment horizontal="left" vertical="center"/>
    </xf>
    <xf numFmtId="4" fontId="19" fillId="0" borderId="8" xfId="0" applyNumberFormat="1" applyFont="1" applyBorder="1" applyAlignment="1">
      <alignment vertical="center"/>
    </xf>
    <xf numFmtId="2" fontId="32" fillId="0" borderId="8" xfId="1" applyNumberFormat="1" applyFont="1" applyBorder="1" applyAlignment="1">
      <alignment horizontal="right" vertical="center"/>
    </xf>
    <xf numFmtId="2" fontId="32" fillId="0" borderId="8" xfId="9" applyNumberFormat="1" applyFont="1" applyBorder="1" applyAlignment="1">
      <alignment horizontal="right" vertical="center"/>
    </xf>
    <xf numFmtId="0" fontId="32" fillId="0" borderId="3" xfId="9" applyFont="1" applyBorder="1" applyAlignment="1">
      <alignment horizontal="left"/>
    </xf>
    <xf numFmtId="0" fontId="32" fillId="0" borderId="3" xfId="1" applyFont="1" applyBorder="1" applyAlignment="1">
      <alignment horizontal="left"/>
    </xf>
    <xf numFmtId="2" fontId="32" fillId="0" borderId="8" xfId="1" applyNumberFormat="1" applyFont="1" applyBorder="1" applyAlignment="1">
      <alignment horizontal="right"/>
    </xf>
    <xf numFmtId="4" fontId="0" fillId="0" borderId="8" xfId="0" applyNumberFormat="1" applyBorder="1"/>
    <xf numFmtId="0" fontId="19" fillId="0" borderId="58" xfId="0" applyFont="1" applyBorder="1" applyAlignment="1"/>
    <xf numFmtId="4" fontId="19" fillId="0" borderId="59" xfId="0" applyNumberFormat="1" applyFont="1" applyBorder="1"/>
    <xf numFmtId="0" fontId="8" fillId="0" borderId="7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3" fillId="0" borderId="8" xfId="0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wrapText="1"/>
    </xf>
    <xf numFmtId="4" fontId="14" fillId="0" borderId="59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0" fontId="0" fillId="0" borderId="2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/>
    </xf>
    <xf numFmtId="0" fontId="12" fillId="0" borderId="2" xfId="0" applyFont="1" applyFill="1" applyBorder="1" applyAlignment="1">
      <alignment horizontal="center" vertical="center" wrapText="1"/>
    </xf>
    <xf numFmtId="0" fontId="24" fillId="0" borderId="96" xfId="0" applyFont="1" applyBorder="1" applyAlignment="1">
      <alignment vertical="center"/>
    </xf>
    <xf numFmtId="0" fontId="24" fillId="0" borderId="104" xfId="0" applyFont="1" applyBorder="1" applyAlignment="1">
      <alignment vertical="center"/>
    </xf>
    <xf numFmtId="0" fontId="24" fillId="0" borderId="97" xfId="0" applyFont="1" applyBorder="1" applyAlignment="1">
      <alignment vertical="center"/>
    </xf>
    <xf numFmtId="0" fontId="32" fillId="0" borderId="0" xfId="0" applyFont="1"/>
    <xf numFmtId="0" fontId="3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4" fontId="20" fillId="36" borderId="67" xfId="58" applyNumberFormat="1" applyFont="1" applyFill="1" applyBorder="1" applyAlignment="1">
      <alignment horizontal="right" vertical="center" wrapText="1"/>
    </xf>
    <xf numFmtId="4" fontId="20" fillId="36" borderId="67" xfId="58" applyNumberFormat="1" applyFont="1" applyFill="1" applyBorder="1" applyAlignment="1">
      <alignment vertical="center" wrapText="1"/>
    </xf>
    <xf numFmtId="4" fontId="20" fillId="36" borderId="137" xfId="58" applyNumberFormat="1" applyFont="1" applyFill="1" applyBorder="1" applyAlignment="1">
      <alignment vertical="center" wrapText="1"/>
    </xf>
    <xf numFmtId="4" fontId="19" fillId="0" borderId="8" xfId="0" applyNumberFormat="1" applyFont="1" applyBorder="1"/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0" fontId="65" fillId="0" borderId="2" xfId="0" applyFont="1" applyBorder="1"/>
    <xf numFmtId="43" fontId="32" fillId="0" borderId="8" xfId="58" applyNumberFormat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 wrapText="1"/>
    </xf>
    <xf numFmtId="0" fontId="66" fillId="0" borderId="2" xfId="0" applyFont="1" applyBorder="1" applyAlignment="1">
      <alignment vertical="center" wrapText="1"/>
    </xf>
    <xf numFmtId="3" fontId="20" fillId="36" borderId="3" xfId="58" applyNumberFormat="1" applyFont="1" applyFill="1" applyBorder="1" applyAlignment="1">
      <alignment horizontal="center" vertical="center" wrapText="1"/>
    </xf>
    <xf numFmtId="3" fontId="63" fillId="0" borderId="3" xfId="58" applyNumberFormat="1" applyFont="1" applyBorder="1" applyAlignment="1">
      <alignment horizontal="center" vertical="center" wrapText="1"/>
    </xf>
    <xf numFmtId="3" fontId="64" fillId="36" borderId="3" xfId="58" applyNumberFormat="1" applyFont="1" applyFill="1" applyBorder="1" applyAlignment="1">
      <alignment horizontal="center" vertical="center" wrapText="1"/>
    </xf>
    <xf numFmtId="3" fontId="32" fillId="0" borderId="3" xfId="58" applyNumberFormat="1" applyFont="1" applyBorder="1" applyAlignment="1">
      <alignment horizontal="center" vertical="center" wrapText="1"/>
    </xf>
    <xf numFmtId="164" fontId="50" fillId="0" borderId="138" xfId="60" applyNumberFormat="1" applyFont="1" applyBorder="1" applyAlignment="1">
      <alignment vertical="center"/>
    </xf>
    <xf numFmtId="168" fontId="62" fillId="0" borderId="2" xfId="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164" fontId="50" fillId="0" borderId="139" xfId="60" applyNumberFormat="1" applyFont="1" applyBorder="1" applyAlignment="1">
      <alignment vertical="center"/>
    </xf>
    <xf numFmtId="0" fontId="20" fillId="36" borderId="2" xfId="58" applyFont="1" applyFill="1" applyBorder="1" applyAlignment="1">
      <alignment horizontal="left" vertical="top" wrapText="1"/>
    </xf>
    <xf numFmtId="43" fontId="20" fillId="36" borderId="2" xfId="58" applyNumberFormat="1" applyFont="1" applyFill="1" applyBorder="1" applyAlignment="1">
      <alignment horizontal="center" vertical="center" wrapText="1"/>
    </xf>
    <xf numFmtId="43" fontId="20" fillId="36" borderId="8" xfId="58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3" fontId="32" fillId="0" borderId="57" xfId="58" applyNumberFormat="1" applyFont="1" applyBorder="1" applyAlignment="1">
      <alignment horizontal="center" vertical="center" wrapText="1"/>
    </xf>
    <xf numFmtId="0" fontId="32" fillId="0" borderId="58" xfId="0" applyFont="1" applyFill="1" applyBorder="1" applyAlignment="1">
      <alignment wrapText="1"/>
    </xf>
    <xf numFmtId="2" fontId="32" fillId="0" borderId="58" xfId="0" applyNumberFormat="1" applyFont="1" applyFill="1" applyBorder="1" applyAlignment="1">
      <alignment horizontal="center" vertical="center" wrapText="1"/>
    </xf>
    <xf numFmtId="43" fontId="32" fillId="0" borderId="59" xfId="58" applyNumberFormat="1" applyFont="1" applyBorder="1" applyAlignment="1">
      <alignment horizontal="center" vertical="center"/>
    </xf>
    <xf numFmtId="3" fontId="32" fillId="0" borderId="11" xfId="58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2" fontId="32" fillId="0" borderId="10" xfId="0" applyNumberFormat="1" applyFont="1" applyFill="1" applyBorder="1" applyAlignment="1">
      <alignment horizontal="right" vertical="center" wrapText="1"/>
    </xf>
    <xf numFmtId="43" fontId="32" fillId="0" borderId="20" xfId="58" applyNumberFormat="1" applyFont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right" vertical="center" wrapText="1"/>
    </xf>
    <xf numFmtId="170" fontId="32" fillId="0" borderId="2" xfId="1" applyNumberFormat="1" applyFont="1" applyBorder="1" applyAlignment="1">
      <alignment horizontal="right" vertical="center"/>
    </xf>
    <xf numFmtId="175" fontId="32" fillId="0" borderId="2" xfId="1" applyNumberFormat="1" applyFont="1" applyBorder="1" applyAlignment="1">
      <alignment horizontal="right" vertical="center"/>
    </xf>
    <xf numFmtId="0" fontId="32" fillId="0" borderId="2" xfId="0" applyFont="1" applyBorder="1" applyAlignment="1">
      <alignment vertical="center" wrapText="1"/>
    </xf>
    <xf numFmtId="4" fontId="32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32" fillId="0" borderId="3" xfId="58" applyNumberFormat="1" applyFont="1" applyFill="1" applyBorder="1" applyAlignment="1">
      <alignment horizontal="center" vertical="center" wrapText="1"/>
    </xf>
    <xf numFmtId="3" fontId="32" fillId="0" borderId="57" xfId="58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3" fontId="20" fillId="36" borderId="3" xfId="58" applyNumberFormat="1" applyFont="1" applyFill="1" applyBorder="1" applyAlignment="1" applyProtection="1">
      <alignment horizontal="center" vertical="center" wrapText="1"/>
    </xf>
    <xf numFmtId="3" fontId="32" fillId="0" borderId="3" xfId="58" applyNumberFormat="1" applyFont="1" applyFill="1" applyBorder="1" applyAlignment="1" applyProtection="1">
      <alignment horizontal="center" vertical="center" wrapText="1"/>
    </xf>
    <xf numFmtId="3" fontId="67" fillId="36" borderId="3" xfId="58" applyNumberFormat="1" applyFont="1" applyFill="1" applyBorder="1" applyAlignment="1" applyProtection="1">
      <alignment horizontal="center" vertical="center" wrapText="1"/>
    </xf>
    <xf numFmtId="0" fontId="67" fillId="36" borderId="2" xfId="58" applyFont="1" applyFill="1" applyBorder="1" applyAlignment="1">
      <alignment horizontal="left" vertical="center" wrapText="1"/>
    </xf>
    <xf numFmtId="0" fontId="67" fillId="36" borderId="31" xfId="58" applyFont="1" applyFill="1" applyBorder="1" applyAlignment="1">
      <alignment vertical="top" wrapText="1"/>
    </xf>
    <xf numFmtId="43" fontId="67" fillId="36" borderId="2" xfId="58" applyNumberFormat="1" applyFont="1" applyFill="1" applyBorder="1" applyAlignment="1">
      <alignment horizontal="center" vertical="center" wrapText="1"/>
    </xf>
    <xf numFmtId="43" fontId="67" fillId="36" borderId="8" xfId="58" applyNumberFormat="1" applyFont="1" applyFill="1" applyBorder="1" applyAlignment="1">
      <alignment horizontal="center" vertical="center" wrapText="1"/>
    </xf>
    <xf numFmtId="3" fontId="32" fillId="0" borderId="57" xfId="58" applyNumberFormat="1" applyFont="1" applyFill="1" applyBorder="1" applyAlignment="1" applyProtection="1">
      <alignment horizontal="center" vertical="center" wrapText="1"/>
    </xf>
    <xf numFmtId="2" fontId="32" fillId="0" borderId="58" xfId="0" applyNumberFormat="1" applyFont="1" applyFill="1" applyBorder="1" applyAlignment="1">
      <alignment horizontal="right" vertical="center" wrapText="1"/>
    </xf>
    <xf numFmtId="3" fontId="32" fillId="0" borderId="11" xfId="58" applyNumberFormat="1" applyFont="1" applyFill="1" applyBorder="1" applyAlignment="1" applyProtection="1">
      <alignment horizontal="center" vertical="center" wrapText="1"/>
    </xf>
    <xf numFmtId="0" fontId="32" fillId="0" borderId="10" xfId="0" applyFont="1" applyBorder="1" applyAlignment="1">
      <alignment horizontal="justify" vertical="center"/>
    </xf>
    <xf numFmtId="4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right" vertical="center" wrapText="1"/>
    </xf>
    <xf numFmtId="0" fontId="68" fillId="0" borderId="0" xfId="0" applyFont="1"/>
    <xf numFmtId="0" fontId="20" fillId="36" borderId="2" xfId="58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vertical="center" wrapText="1"/>
    </xf>
    <xf numFmtId="169" fontId="32" fillId="0" borderId="2" xfId="9" applyNumberFormat="1" applyFont="1" applyBorder="1" applyAlignment="1">
      <alignment horizontal="righ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/>
    </xf>
    <xf numFmtId="0" fontId="32" fillId="0" borderId="2" xfId="0" applyFont="1" applyBorder="1"/>
    <xf numFmtId="0" fontId="32" fillId="0" borderId="2" xfId="0" applyFont="1" applyBorder="1" applyAlignment="1">
      <alignment horizontal="center"/>
    </xf>
    <xf numFmtId="169" fontId="32" fillId="0" borderId="2" xfId="0" applyNumberFormat="1" applyFont="1" applyBorder="1"/>
    <xf numFmtId="2" fontId="32" fillId="0" borderId="2" xfId="0" applyNumberFormat="1" applyFont="1" applyBorder="1"/>
    <xf numFmtId="2" fontId="32" fillId="0" borderId="8" xfId="0" applyNumberFormat="1" applyFont="1" applyBorder="1"/>
    <xf numFmtId="0" fontId="32" fillId="0" borderId="3" xfId="0" applyFont="1" applyBorder="1"/>
    <xf numFmtId="0" fontId="32" fillId="0" borderId="2" xfId="0" applyFont="1" applyBorder="1" applyAlignment="1">
      <alignment wrapText="1"/>
    </xf>
    <xf numFmtId="2" fontId="32" fillId="0" borderId="8" xfId="0" applyNumberFormat="1" applyFont="1" applyBorder="1" applyAlignment="1">
      <alignment vertical="center"/>
    </xf>
    <xf numFmtId="0" fontId="20" fillId="0" borderId="2" xfId="0" applyFont="1" applyBorder="1" applyAlignment="1"/>
    <xf numFmtId="2" fontId="20" fillId="0" borderId="8" xfId="0" applyNumberFormat="1" applyFont="1" applyBorder="1"/>
    <xf numFmtId="4" fontId="0" fillId="0" borderId="2" xfId="0" applyNumberFormat="1" applyBorder="1"/>
    <xf numFmtId="4" fontId="32" fillId="0" borderId="2" xfId="1" applyNumberFormat="1" applyFont="1" applyBorder="1" applyAlignment="1">
      <alignment horizontal="right" vertical="center"/>
    </xf>
    <xf numFmtId="0" fontId="32" fillId="0" borderId="2" xfId="0" applyFont="1" applyBorder="1" applyAlignment="1">
      <alignment horizontal="left"/>
    </xf>
    <xf numFmtId="166" fontId="32" fillId="0" borderId="2" xfId="0" applyNumberFormat="1" applyFont="1" applyBorder="1" applyAlignment="1">
      <alignment horizontal="center"/>
    </xf>
    <xf numFmtId="2" fontId="32" fillId="0" borderId="2" xfId="0" applyNumberFormat="1" applyFont="1" applyBorder="1" applyAlignment="1"/>
    <xf numFmtId="4" fontId="0" fillId="0" borderId="2" xfId="0" applyNumberFormat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170" fontId="32" fillId="0" borderId="2" xfId="0" applyNumberFormat="1" applyFont="1" applyBorder="1" applyAlignment="1">
      <alignment vertical="center"/>
    </xf>
    <xf numFmtId="2" fontId="32" fillId="0" borderId="2" xfId="0" applyNumberFormat="1" applyFont="1" applyBorder="1" applyAlignment="1">
      <alignment vertical="center"/>
    </xf>
    <xf numFmtId="170" fontId="32" fillId="0" borderId="2" xfId="0" applyNumberFormat="1" applyFont="1" applyBorder="1"/>
    <xf numFmtId="166" fontId="32" fillId="0" borderId="2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3" fontId="32" fillId="0" borderId="11" xfId="58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right" vertical="center" wrapText="1"/>
    </xf>
    <xf numFmtId="0" fontId="32" fillId="0" borderId="3" xfId="1" applyNumberFormat="1" applyFont="1" applyBorder="1" applyAlignment="1">
      <alignment horizontal="left" vertical="center"/>
    </xf>
    <xf numFmtId="2" fontId="32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5" fillId="0" borderId="3" xfId="0" applyFont="1" applyBorder="1"/>
    <xf numFmtId="0" fontId="32" fillId="0" borderId="2" xfId="9" applyFont="1" applyBorder="1" applyAlignment="1">
      <alignment horizontal="left" wrapText="1"/>
    </xf>
    <xf numFmtId="0" fontId="65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12" fillId="0" borderId="8" xfId="1" applyNumberFormat="1" applyFont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left" vertical="center" wrapText="1"/>
    </xf>
    <xf numFmtId="1" fontId="49" fillId="0" borderId="0" xfId="1" applyNumberFormat="1" applyFont="1" applyFill="1" applyBorder="1" applyAlignment="1">
      <alignment horizontal="center" vertical="top"/>
    </xf>
    <xf numFmtId="1" fontId="49" fillId="0" borderId="0" xfId="1" applyNumberFormat="1" applyFont="1" applyFill="1" applyBorder="1" applyAlignment="1">
      <alignment vertical="top"/>
    </xf>
    <xf numFmtId="10" fontId="50" fillId="0" borderId="0" xfId="60" applyNumberFormat="1" applyFont="1" applyBorder="1" applyAlignment="1">
      <alignment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33" xfId="0" applyFont="1" applyBorder="1" applyAlignment="1">
      <alignment horizontal="left" vertical="center" wrapText="1"/>
    </xf>
    <xf numFmtId="0" fontId="5" fillId="0" borderId="134" xfId="0" applyFont="1" applyBorder="1" applyAlignment="1">
      <alignment horizontal="left" vertical="center" wrapText="1"/>
    </xf>
    <xf numFmtId="0" fontId="5" fillId="0" borderId="135" xfId="0" applyFont="1" applyBorder="1" applyAlignment="1">
      <alignment horizontal="left" vertical="center" wrapText="1"/>
    </xf>
    <xf numFmtId="0" fontId="5" fillId="0" borderId="133" xfId="0" applyFont="1" applyBorder="1" applyAlignment="1">
      <alignment horizontal="left" vertical="center"/>
    </xf>
    <xf numFmtId="0" fontId="5" fillId="0" borderId="134" xfId="0" applyFont="1" applyBorder="1" applyAlignment="1">
      <alignment horizontal="left" vertical="center"/>
    </xf>
    <xf numFmtId="0" fontId="5" fillId="0" borderId="135" xfId="0" applyFont="1" applyBorder="1" applyAlignment="1">
      <alignment horizontal="left" vertic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64" fillId="36" borderId="2" xfId="58" applyFont="1" applyFill="1" applyBorder="1" applyAlignment="1">
      <alignment horizontal="left" vertical="center" wrapText="1"/>
    </xf>
    <xf numFmtId="0" fontId="61" fillId="0" borderId="27" xfId="4" applyFont="1" applyFill="1" applyBorder="1" applyAlignment="1">
      <alignment horizontal="center" vertical="center" wrapText="1"/>
    </xf>
    <xf numFmtId="0" fontId="61" fillId="0" borderId="10" xfId="4" applyFont="1" applyFill="1" applyBorder="1" applyAlignment="1">
      <alignment horizontal="center" vertical="center" wrapText="1"/>
    </xf>
    <xf numFmtId="0" fontId="20" fillId="36" borderId="4" xfId="58" applyFont="1" applyFill="1" applyBorder="1" applyAlignment="1">
      <alignment horizontal="left" vertical="top" wrapText="1"/>
    </xf>
    <xf numFmtId="0" fontId="20" fillId="36" borderId="31" xfId="58" applyFont="1" applyFill="1" applyBorder="1" applyAlignment="1">
      <alignment horizontal="left" vertical="top" wrapText="1"/>
    </xf>
    <xf numFmtId="0" fontId="64" fillId="36" borderId="2" xfId="58" applyFont="1" applyFill="1" applyBorder="1" applyAlignment="1">
      <alignment horizontal="left" vertical="top" wrapText="1"/>
    </xf>
    <xf numFmtId="0" fontId="20" fillId="36" borderId="2" xfId="58" applyFont="1" applyFill="1" applyBorder="1" applyAlignment="1">
      <alignment horizontal="left" vertical="top" wrapText="1"/>
    </xf>
    <xf numFmtId="4" fontId="20" fillId="36" borderId="136" xfId="58" applyNumberFormat="1" applyFont="1" applyFill="1" applyBorder="1" applyAlignment="1">
      <alignment horizontal="right" vertical="center" wrapText="1"/>
    </xf>
    <xf numFmtId="4" fontId="20" fillId="36" borderId="67" xfId="58" applyNumberFormat="1" applyFont="1" applyFill="1" applyBorder="1" applyAlignment="1">
      <alignment horizontal="right" vertical="center" wrapText="1"/>
    </xf>
    <xf numFmtId="0" fontId="20" fillId="36" borderId="2" xfId="58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168" fontId="61" fillId="0" borderId="4" xfId="7" applyFont="1" applyFill="1" applyBorder="1" applyAlignment="1">
      <alignment horizontal="center" vertical="center" wrapText="1"/>
    </xf>
    <xf numFmtId="168" fontId="61" fillId="0" borderId="30" xfId="7" applyFont="1" applyFill="1" applyBorder="1" applyAlignment="1">
      <alignment horizontal="center" vertical="center" wrapText="1"/>
    </xf>
    <xf numFmtId="168" fontId="61" fillId="0" borderId="31" xfId="7" applyFont="1" applyFill="1" applyBorder="1" applyAlignment="1">
      <alignment horizontal="center" vertical="center" wrapText="1"/>
    </xf>
    <xf numFmtId="0" fontId="53" fillId="37" borderId="129" xfId="66" applyFont="1" applyFill="1" applyBorder="1" applyAlignment="1">
      <alignment horizontal="center" vertical="center"/>
    </xf>
    <xf numFmtId="0" fontId="53" fillId="37" borderId="30" xfId="66" applyFont="1" applyFill="1" applyBorder="1" applyAlignment="1">
      <alignment horizontal="center" vertical="center"/>
    </xf>
    <xf numFmtId="0" fontId="53" fillId="37" borderId="9" xfId="66" applyFont="1" applyFill="1" applyBorder="1" applyAlignment="1">
      <alignment horizontal="center" vertical="center"/>
    </xf>
    <xf numFmtId="168" fontId="61" fillId="0" borderId="27" xfId="7" applyFont="1" applyFill="1" applyBorder="1" applyAlignment="1">
      <alignment horizontal="center" vertical="center" wrapText="1"/>
    </xf>
    <xf numFmtId="168" fontId="61" fillId="0" borderId="10" xfId="7" applyFont="1" applyFill="1" applyBorder="1" applyAlignment="1">
      <alignment horizontal="center" vertical="center" wrapText="1"/>
    </xf>
    <xf numFmtId="0" fontId="61" fillId="0" borderId="36" xfId="4" applyFont="1" applyFill="1" applyBorder="1" applyAlignment="1">
      <alignment horizontal="center" vertical="center" wrapText="1"/>
    </xf>
    <xf numFmtId="0" fontId="61" fillId="0" borderId="11" xfId="4" applyFont="1" applyFill="1" applyBorder="1" applyAlignment="1">
      <alignment horizontal="center" vertical="center" wrapText="1"/>
    </xf>
    <xf numFmtId="4" fontId="8" fillId="0" borderId="48" xfId="0" applyNumberFormat="1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1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10" fontId="54" fillId="35" borderId="2" xfId="6" applyNumberFormat="1" applyFont="1" applyFill="1" applyBorder="1" applyAlignment="1">
      <alignment horizontal="center" vertical="center" wrapText="1"/>
    </xf>
    <xf numFmtId="174" fontId="52" fillId="0" borderId="2" xfId="7" applyNumberFormat="1" applyFont="1" applyBorder="1" applyAlignment="1">
      <alignment horizontal="center" vertical="center"/>
    </xf>
    <xf numFmtId="0" fontId="50" fillId="0" borderId="27" xfId="97" applyFont="1" applyBorder="1" applyAlignment="1">
      <alignment horizontal="left" vertical="center" wrapText="1"/>
    </xf>
    <xf numFmtId="0" fontId="50" fillId="0" borderId="10" xfId="97" applyFont="1" applyBorder="1" applyAlignment="1">
      <alignment horizontal="left" vertical="center" wrapText="1"/>
    </xf>
    <xf numFmtId="3" fontId="50" fillId="0" borderId="3" xfId="97" applyNumberFormat="1" applyFont="1" applyBorder="1" applyAlignment="1">
      <alignment horizontal="center" vertical="center"/>
    </xf>
    <xf numFmtId="0" fontId="50" fillId="0" borderId="3" xfId="97" applyFont="1" applyBorder="1" applyAlignment="1">
      <alignment horizontal="center" vertical="center"/>
    </xf>
    <xf numFmtId="0" fontId="55" fillId="0" borderId="22" xfId="4" applyFont="1" applyBorder="1" applyAlignment="1">
      <alignment horizontal="center" vertical="center"/>
    </xf>
    <xf numFmtId="0" fontId="55" fillId="0" borderId="0" xfId="4" applyFont="1" applyBorder="1" applyAlignment="1">
      <alignment horizontal="center" vertical="center"/>
    </xf>
    <xf numFmtId="0" fontId="55" fillId="0" borderId="23" xfId="4" applyFont="1" applyBorder="1" applyAlignment="1">
      <alignment horizontal="center" vertical="center"/>
    </xf>
    <xf numFmtId="0" fontId="62" fillId="0" borderId="3" xfId="4" applyFont="1" applyFill="1" applyBorder="1" applyAlignment="1">
      <alignment horizontal="center" vertical="center" wrapText="1"/>
    </xf>
    <xf numFmtId="0" fontId="50" fillId="0" borderId="2" xfId="97" applyFont="1" applyBorder="1" applyAlignment="1">
      <alignment horizontal="left" vertical="center" wrapText="1"/>
    </xf>
    <xf numFmtId="1" fontId="49" fillId="0" borderId="129" xfId="1" applyNumberFormat="1" applyFont="1" applyFill="1" applyBorder="1" applyAlignment="1">
      <alignment horizontal="center" vertical="top"/>
    </xf>
    <xf numFmtId="1" fontId="49" fillId="0" borderId="30" xfId="1" applyNumberFormat="1" applyFont="1" applyFill="1" applyBorder="1" applyAlignment="1">
      <alignment horizontal="center" vertical="top"/>
    </xf>
    <xf numFmtId="0" fontId="62" fillId="0" borderId="2" xfId="4" applyFont="1" applyFill="1" applyBorder="1" applyAlignment="1">
      <alignment horizontal="center" vertical="center" wrapText="1"/>
    </xf>
    <xf numFmtId="1" fontId="49" fillId="0" borderId="130" xfId="1" applyNumberFormat="1" applyFont="1" applyFill="1" applyBorder="1" applyAlignment="1">
      <alignment horizontal="center" vertical="top"/>
    </xf>
    <xf numFmtId="1" fontId="49" fillId="0" borderId="131" xfId="1" applyNumberFormat="1" applyFont="1" applyFill="1" applyBorder="1" applyAlignment="1">
      <alignment horizontal="center" vertical="top"/>
    </xf>
    <xf numFmtId="0" fontId="49" fillId="0" borderId="3" xfId="97" applyFont="1" applyBorder="1" applyAlignment="1">
      <alignment horizontal="right" vertical="center"/>
    </xf>
    <xf numFmtId="0" fontId="49" fillId="0" borderId="2" xfId="97" applyFont="1" applyBorder="1" applyAlignment="1">
      <alignment horizontal="right" vertic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53" fillId="37" borderId="3" xfId="66" applyFont="1" applyFill="1" applyBorder="1" applyAlignment="1">
      <alignment horizontal="center" vertical="center"/>
    </xf>
    <xf numFmtId="0" fontId="53" fillId="37" borderId="2" xfId="66" applyFont="1" applyFill="1" applyBorder="1" applyAlignment="1">
      <alignment horizontal="center" vertical="center"/>
    </xf>
    <xf numFmtId="0" fontId="53" fillId="37" borderId="8" xfId="66" applyFont="1" applyFill="1" applyBorder="1" applyAlignment="1">
      <alignment horizontal="center" vertical="center"/>
    </xf>
    <xf numFmtId="168" fontId="62" fillId="0" borderId="2" xfId="7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32" fillId="0" borderId="3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10" fontId="27" fillId="0" borderId="95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left"/>
    </xf>
    <xf numFmtId="0" fontId="24" fillId="0" borderId="81" xfId="0" applyFont="1" applyBorder="1" applyAlignment="1">
      <alignment horizontal="left"/>
    </xf>
    <xf numFmtId="0" fontId="24" fillId="0" borderId="85" xfId="0" applyFont="1" applyBorder="1" applyAlignment="1">
      <alignment horizontal="left"/>
    </xf>
    <xf numFmtId="0" fontId="24" fillId="0" borderId="86" xfId="0" applyFont="1" applyBorder="1" applyAlignment="1">
      <alignment horizontal="left"/>
    </xf>
    <xf numFmtId="0" fontId="7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3" fillId="0" borderId="75" xfId="0" applyFont="1" applyBorder="1" applyAlignment="1">
      <alignment horizontal="left"/>
    </xf>
    <xf numFmtId="0" fontId="23" fillId="0" borderId="95" xfId="0" applyFont="1" applyBorder="1" applyAlignment="1">
      <alignment horizontal="left"/>
    </xf>
    <xf numFmtId="0" fontId="23" fillId="0" borderId="76" xfId="0" applyFont="1" applyBorder="1" applyAlignment="1">
      <alignment horizontal="left"/>
    </xf>
    <xf numFmtId="0" fontId="24" fillId="0" borderId="96" xfId="0" applyFont="1" applyBorder="1" applyAlignment="1">
      <alignment horizontal="left"/>
    </xf>
    <xf numFmtId="0" fontId="24" fillId="0" borderId="97" xfId="0" applyFont="1" applyBorder="1" applyAlignment="1">
      <alignment horizontal="left"/>
    </xf>
    <xf numFmtId="0" fontId="24" fillId="0" borderId="99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10" fontId="28" fillId="5" borderId="101" xfId="0" applyNumberFormat="1" applyFont="1" applyFill="1" applyBorder="1" applyAlignment="1">
      <alignment horizontal="center" vertical="center"/>
    </xf>
    <xf numFmtId="10" fontId="28" fillId="5" borderId="10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90" xfId="0" applyFont="1" applyBorder="1" applyAlignment="1">
      <alignment horizontal="left"/>
    </xf>
    <xf numFmtId="0" fontId="24" fillId="0" borderId="91" xfId="0" applyFont="1" applyBorder="1" applyAlignment="1">
      <alignment horizontal="left"/>
    </xf>
    <xf numFmtId="0" fontId="24" fillId="0" borderId="95" xfId="0" applyFont="1" applyBorder="1" applyAlignment="1">
      <alignment horizontal="center"/>
    </xf>
    <xf numFmtId="0" fontId="26" fillId="0" borderId="75" xfId="0" applyFont="1" applyBorder="1" applyAlignment="1">
      <alignment horizontal="right"/>
    </xf>
    <xf numFmtId="0" fontId="24" fillId="0" borderId="95" xfId="0" applyFont="1" applyBorder="1" applyAlignment="1">
      <alignment horizontal="right"/>
    </xf>
    <xf numFmtId="0" fontId="24" fillId="0" borderId="76" xfId="0" applyFont="1" applyBorder="1" applyAlignment="1">
      <alignment horizontal="right"/>
    </xf>
  </cellXfs>
  <cellStyles count="101">
    <cellStyle name="20% - Ênfase1 2" xfId="11"/>
    <cellStyle name="20% - Ênfase1 3" xfId="10"/>
    <cellStyle name="20% - Ênfase2 2" xfId="13"/>
    <cellStyle name="20% - Ênfase2 3" xfId="12"/>
    <cellStyle name="20% - Ênfase3 2" xfId="15"/>
    <cellStyle name="20% - Ênfase3 3" xfId="14"/>
    <cellStyle name="20% - Ênfase4 2" xfId="17"/>
    <cellStyle name="20% - Ênfase4 3" xfId="16"/>
    <cellStyle name="20% - Ênfase5 2" xfId="19"/>
    <cellStyle name="20% - Ênfase5 3" xfId="18"/>
    <cellStyle name="20% - Ênfase6 2" xfId="21"/>
    <cellStyle name="20% - Ênfase6 3" xfId="20"/>
    <cellStyle name="40% - Ênfase1 2" xfId="23"/>
    <cellStyle name="40% - Ênfase1 3" xfId="22"/>
    <cellStyle name="40% - Ênfase2 2" xfId="24"/>
    <cellStyle name="40% - Ênfase3 2" xfId="26"/>
    <cellStyle name="40% - Ênfase3 3" xfId="25"/>
    <cellStyle name="40% - Ênfase4 2" xfId="28"/>
    <cellStyle name="40% - Ênfase4 3" xfId="27"/>
    <cellStyle name="40% - Ênfase5 2" xfId="30"/>
    <cellStyle name="40% - Ênfase5 3" xfId="29"/>
    <cellStyle name="40% - Ênfase6 2" xfId="32"/>
    <cellStyle name="40% - Ênfase6 3" xfId="31"/>
    <cellStyle name="60% - Ênfase1 2" xfId="34"/>
    <cellStyle name="60% - Ênfase1 3" xfId="33"/>
    <cellStyle name="60% - Ênfase2 2" xfId="35"/>
    <cellStyle name="60% - Ênfase3 2" xfId="37"/>
    <cellStyle name="60% - Ênfase3 3" xfId="36"/>
    <cellStyle name="60% - Ênfase4 2" xfId="39"/>
    <cellStyle name="60% - Ênfase4 3" xfId="38"/>
    <cellStyle name="60% - Ênfase5 2" xfId="40"/>
    <cellStyle name="60% - Ênfase6 2" xfId="42"/>
    <cellStyle name="60% - Ênfase6 3" xfId="41"/>
    <cellStyle name="Bom 2" xfId="43"/>
    <cellStyle name="Cálculo 2" xfId="45"/>
    <cellStyle name="Cálculo 3" xfId="44"/>
    <cellStyle name="Célula de Verificação 2" xfId="46"/>
    <cellStyle name="Célula Vinculada 2" xfId="47"/>
    <cellStyle name="Ênfase1 2" xfId="49"/>
    <cellStyle name="Ênfase1 3" xfId="48"/>
    <cellStyle name="Ênfase2 2" xfId="50"/>
    <cellStyle name="Ênfase3 2" xfId="51"/>
    <cellStyle name="Ênfase4 2" xfId="53"/>
    <cellStyle name="Ênfase4 3" xfId="52"/>
    <cellStyle name="Ênfase5 2" xfId="54"/>
    <cellStyle name="Ênfase6 2" xfId="55"/>
    <cellStyle name="Entrada 2" xfId="57"/>
    <cellStyle name="Entrada 3" xfId="56"/>
    <cellStyle name="Euro" xfId="2"/>
    <cellStyle name="Excel Built-in Normal" xfId="58"/>
    <cellStyle name="Excel Built-in Normal 1" xfId="59"/>
    <cellStyle name="Moeda 2" xfId="8"/>
    <cellStyle name="Moeda 2 2" xfId="62"/>
    <cellStyle name="Moeda 2 3" xfId="61"/>
    <cellStyle name="Moeda 2 3 2" xfId="99"/>
    <cellStyle name="Moeda 3" xfId="63"/>
    <cellStyle name="Moeda 3 2" xfId="95"/>
    <cellStyle name="Moeda 4" xfId="64"/>
    <cellStyle name="Moeda 5" xfId="65"/>
    <cellStyle name="Moeda 5 2" xfId="96"/>
    <cellStyle name="Moeda 6" xfId="60"/>
    <cellStyle name="Normal" xfId="0" builtinId="0"/>
    <cellStyle name="Normal 2" xfId="1"/>
    <cellStyle name="Normal 2 2" xfId="66"/>
    <cellStyle name="Normal 3" xfId="9"/>
    <cellStyle name="Normal 3 2" xfId="68"/>
    <cellStyle name="Normal 3 3" xfId="67"/>
    <cellStyle name="Normal 4" xfId="69"/>
    <cellStyle name="Normal 5" xfId="70"/>
    <cellStyle name="Normal 5 2" xfId="97"/>
    <cellStyle name="Normal 6" xfId="4"/>
    <cellStyle name="Nota 2" xfId="71"/>
    <cellStyle name="Porcentagem 2" xfId="5"/>
    <cellStyle name="Porcentagem 3" xfId="6"/>
    <cellStyle name="Saída 2" xfId="73"/>
    <cellStyle name="Saída 3" xfId="72"/>
    <cellStyle name="Separador de milhares 2 2" xfId="74"/>
    <cellStyle name="Texto de Aviso 2" xfId="75"/>
    <cellStyle name="Texto Explicativo 2" xfId="76"/>
    <cellStyle name="Título 1 1" xfId="78"/>
    <cellStyle name="Título 1 1 2" xfId="79"/>
    <cellStyle name="Título 1 2" xfId="80"/>
    <cellStyle name="Título 1 3" xfId="77"/>
    <cellStyle name="Título 2 2" xfId="82"/>
    <cellStyle name="Título 2 3" xfId="81"/>
    <cellStyle name="Título 3 2" xfId="84"/>
    <cellStyle name="Título 3 3" xfId="83"/>
    <cellStyle name="Título 4 2" xfId="86"/>
    <cellStyle name="Título 4 3" xfId="85"/>
    <cellStyle name="Total 2" xfId="88"/>
    <cellStyle name="Total 3" xfId="87"/>
    <cellStyle name="Vírgula 2" xfId="3"/>
    <cellStyle name="Vírgula 2 2" xfId="90"/>
    <cellStyle name="Vírgula 2 3" xfId="89"/>
    <cellStyle name="Vírgula 2 3 2" xfId="100"/>
    <cellStyle name="Vírgula 3" xfId="91"/>
    <cellStyle name="Vírgula 3 2" xfId="98"/>
    <cellStyle name="Vírgula 4" xfId="92"/>
    <cellStyle name="Vírgula 5" xfId="93"/>
    <cellStyle name="Vírgula 6" xfId="94"/>
    <cellStyle name="Vírgula 7" xfId="7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737575</xdr:colOff>
      <xdr:row>0</xdr:row>
      <xdr:rowOff>28246</xdr:rowOff>
    </xdr:from>
    <xdr:to>
      <xdr:col>1</xdr:col>
      <xdr:colOff>5471893</xdr:colOff>
      <xdr:row>5</xdr:row>
      <xdr:rowOff>29450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 bwMode="auto">
        <a:xfrm>
          <a:off x="1343711" y="28246"/>
          <a:ext cx="4734318" cy="953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25977</xdr:colOff>
      <xdr:row>0</xdr:row>
      <xdr:rowOff>129886</xdr:rowOff>
    </xdr:from>
    <xdr:to>
      <xdr:col>1</xdr:col>
      <xdr:colOff>334241</xdr:colOff>
      <xdr:row>5</xdr:row>
      <xdr:rowOff>114011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" y="129886"/>
          <a:ext cx="914400" cy="953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3477162</xdr:colOff>
      <xdr:row>189</xdr:row>
      <xdr:rowOff>199159</xdr:rowOff>
    </xdr:from>
    <xdr:to>
      <xdr:col>4</xdr:col>
      <xdr:colOff>533579</xdr:colOff>
      <xdr:row>191</xdr:row>
      <xdr:rowOff>110276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083298" y="44022818"/>
          <a:ext cx="4078940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 </a:t>
          </a:r>
        </a:p>
      </xdr:txBody>
    </xdr:sp>
    <xdr:clientData/>
  </xdr:twoCellAnchor>
  <xdr:twoCellAnchor>
    <xdr:from>
      <xdr:col>1</xdr:col>
      <xdr:colOff>984472</xdr:colOff>
      <xdr:row>193</xdr:row>
      <xdr:rowOff>23917</xdr:rowOff>
    </xdr:from>
    <xdr:to>
      <xdr:col>1</xdr:col>
      <xdr:colOff>4993777</xdr:colOff>
      <xdr:row>197</xdr:row>
      <xdr:rowOff>145428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592607" y="49326782"/>
          <a:ext cx="4009305" cy="88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5295900</xdr:colOff>
      <xdr:row>0</xdr:row>
      <xdr:rowOff>114300</xdr:rowOff>
    </xdr:from>
    <xdr:to>
      <xdr:col>3</xdr:col>
      <xdr:colOff>740664</xdr:colOff>
      <xdr:row>4</xdr:row>
      <xdr:rowOff>179832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14300"/>
          <a:ext cx="1731264" cy="819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653157</xdr:colOff>
      <xdr:row>0</xdr:row>
      <xdr:rowOff>121011</xdr:rowOff>
    </xdr:from>
    <xdr:to>
      <xdr:col>7</xdr:col>
      <xdr:colOff>196074</xdr:colOff>
      <xdr:row>5</xdr:row>
      <xdr:rowOff>137906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 bwMode="auto">
        <a:xfrm>
          <a:off x="2243832" y="121011"/>
          <a:ext cx="6658092" cy="1178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534642</xdr:colOff>
      <xdr:row>5</xdr:row>
      <xdr:rowOff>22225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096617" cy="110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11794</xdr:colOff>
      <xdr:row>94</xdr:row>
      <xdr:rowOff>104775</xdr:rowOff>
    </xdr:from>
    <xdr:to>
      <xdr:col>10</xdr:col>
      <xdr:colOff>40011</xdr:colOff>
      <xdr:row>96</xdr:row>
      <xdr:rowOff>92092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60369" y="31299150"/>
          <a:ext cx="3895367" cy="36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</a:t>
          </a:r>
        </a:p>
      </xdr:txBody>
    </xdr:sp>
    <xdr:clientData/>
  </xdr:twoCellAnchor>
  <xdr:twoCellAnchor>
    <xdr:from>
      <xdr:col>2</xdr:col>
      <xdr:colOff>2200275</xdr:colOff>
      <xdr:row>96</xdr:row>
      <xdr:rowOff>146264</xdr:rowOff>
    </xdr:from>
    <xdr:to>
      <xdr:col>5</xdr:col>
      <xdr:colOff>808905</xdr:colOff>
      <xdr:row>99</xdr:row>
      <xdr:rowOff>158115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38575" y="32622704"/>
          <a:ext cx="4125510" cy="56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129540</xdr:colOff>
      <xdr:row>1</xdr:row>
      <xdr:rowOff>15240</xdr:rowOff>
    </xdr:from>
    <xdr:to>
      <xdr:col>9</xdr:col>
      <xdr:colOff>725424</xdr:colOff>
      <xdr:row>4</xdr:row>
      <xdr:rowOff>286512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6480" y="198120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2</xdr:col>
      <xdr:colOff>3695700</xdr:colOff>
      <xdr:row>93</xdr:row>
      <xdr:rowOff>144780</xdr:rowOff>
    </xdr:from>
    <xdr:to>
      <xdr:col>4</xdr:col>
      <xdr:colOff>327660</xdr:colOff>
      <xdr:row>97</xdr:row>
      <xdr:rowOff>59691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E1543800-A245-4FF2-BCA7-33BA5791F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32064960"/>
          <a:ext cx="1257300" cy="654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1290273</xdr:colOff>
      <xdr:row>0</xdr:row>
      <xdr:rowOff>74444</xdr:rowOff>
    </xdr:from>
    <xdr:to>
      <xdr:col>6</xdr:col>
      <xdr:colOff>415570</xdr:colOff>
      <xdr:row>5</xdr:row>
      <xdr:rowOff>79375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 bwMode="auto">
        <a:xfrm>
          <a:off x="2280873" y="74444"/>
          <a:ext cx="6354772" cy="1100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581024</xdr:colOff>
      <xdr:row>5</xdr:row>
      <xdr:rowOff>100675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466849" cy="114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339454</xdr:colOff>
      <xdr:row>51</xdr:row>
      <xdr:rowOff>133350</xdr:rowOff>
    </xdr:from>
    <xdr:to>
      <xdr:col>8</xdr:col>
      <xdr:colOff>611511</xdr:colOff>
      <xdr:row>53</xdr:row>
      <xdr:rowOff>82567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883254" y="10603230"/>
          <a:ext cx="4188737" cy="353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 </a:t>
          </a:r>
        </a:p>
      </xdr:txBody>
    </xdr:sp>
    <xdr:clientData/>
  </xdr:twoCellAnchor>
  <xdr:twoCellAnchor>
    <xdr:from>
      <xdr:col>2</xdr:col>
      <xdr:colOff>531743</xdr:colOff>
      <xdr:row>56</xdr:row>
      <xdr:rowOff>107831</xdr:rowOff>
    </xdr:from>
    <xdr:to>
      <xdr:col>5</xdr:col>
      <xdr:colOff>918236</xdr:colOff>
      <xdr:row>61</xdr:row>
      <xdr:rowOff>43812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030317" y="11199901"/>
          <a:ext cx="4136858" cy="86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662609</xdr:colOff>
      <xdr:row>1</xdr:row>
      <xdr:rowOff>26504</xdr:rowOff>
    </xdr:from>
    <xdr:to>
      <xdr:col>7</xdr:col>
      <xdr:colOff>1002395</xdr:colOff>
      <xdr:row>4</xdr:row>
      <xdr:rowOff>150676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70" y="212034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3</xdr:col>
      <xdr:colOff>566057</xdr:colOff>
      <xdr:row>53</xdr:row>
      <xdr:rowOff>152400</xdr:rowOff>
    </xdr:from>
    <xdr:to>
      <xdr:col>4</xdr:col>
      <xdr:colOff>789214</xdr:colOff>
      <xdr:row>57</xdr:row>
      <xdr:rowOff>62956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1D105649-6596-49E3-B880-542404BC8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743" y="11070771"/>
          <a:ext cx="1257300" cy="654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548382</xdr:colOff>
      <xdr:row>0</xdr:row>
      <xdr:rowOff>130536</xdr:rowOff>
    </xdr:from>
    <xdr:to>
      <xdr:col>5</xdr:col>
      <xdr:colOff>624699</xdr:colOff>
      <xdr:row>5</xdr:row>
      <xdr:rowOff>274320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 bwMode="auto">
        <a:xfrm>
          <a:off x="1279902" y="130536"/>
          <a:ext cx="6400917" cy="1065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304800</xdr:colOff>
      <xdr:row>0</xdr:row>
      <xdr:rowOff>161925</xdr:rowOff>
    </xdr:from>
    <xdr:to>
      <xdr:col>1</xdr:col>
      <xdr:colOff>639417</xdr:colOff>
      <xdr:row>5</xdr:row>
      <xdr:rowOff>107950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61925"/>
          <a:ext cx="1048992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1607820</xdr:colOff>
      <xdr:row>618</xdr:row>
      <xdr:rowOff>156210</xdr:rowOff>
    </xdr:from>
    <xdr:to>
      <xdr:col>4</xdr:col>
      <xdr:colOff>973158</xdr:colOff>
      <xdr:row>622</xdr:row>
      <xdr:rowOff>26876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339340" y="147008850"/>
          <a:ext cx="4691718" cy="60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784860</xdr:colOff>
      <xdr:row>0</xdr:row>
      <xdr:rowOff>182880</xdr:rowOff>
    </xdr:from>
    <xdr:to>
      <xdr:col>6</xdr:col>
      <xdr:colOff>763524</xdr:colOff>
      <xdr:row>5</xdr:row>
      <xdr:rowOff>80772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0980" y="182880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1</xdr:col>
      <xdr:colOff>3337560</xdr:colOff>
      <xdr:row>616</xdr:row>
      <xdr:rowOff>22860</xdr:rowOff>
    </xdr:from>
    <xdr:to>
      <xdr:col>3</xdr:col>
      <xdr:colOff>129540</xdr:colOff>
      <xdr:row>619</xdr:row>
      <xdr:rowOff>120651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30705BF4-092A-496C-9D0D-27E8628C1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080" y="146502120"/>
          <a:ext cx="1257300" cy="654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1429437</xdr:colOff>
      <xdr:row>0</xdr:row>
      <xdr:rowOff>37770</xdr:rowOff>
    </xdr:from>
    <xdr:to>
      <xdr:col>3</xdr:col>
      <xdr:colOff>190501</xdr:colOff>
      <xdr:row>5</xdr:row>
      <xdr:rowOff>114299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 bwMode="auto">
        <a:xfrm>
          <a:off x="2039037" y="37770"/>
          <a:ext cx="3885514" cy="1038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266700</xdr:colOff>
      <xdr:row>0</xdr:row>
      <xdr:rowOff>66675</xdr:rowOff>
    </xdr:from>
    <xdr:to>
      <xdr:col>1</xdr:col>
      <xdr:colOff>723900</xdr:colOff>
      <xdr:row>5</xdr:row>
      <xdr:rowOff>111656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1066800" cy="99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699620</xdr:colOff>
      <xdr:row>0</xdr:row>
      <xdr:rowOff>67733</xdr:rowOff>
    </xdr:from>
    <xdr:to>
      <xdr:col>5</xdr:col>
      <xdr:colOff>365798</xdr:colOff>
      <xdr:row>5</xdr:row>
      <xdr:rowOff>147108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6433670" y="67733"/>
          <a:ext cx="1218753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3903189</xdr:colOff>
      <xdr:row>84</xdr:row>
      <xdr:rowOff>19050</xdr:rowOff>
    </xdr:from>
    <xdr:to>
      <xdr:col>6</xdr:col>
      <xdr:colOff>0</xdr:colOff>
      <xdr:row>85</xdr:row>
      <xdr:rowOff>37540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512789" y="23679150"/>
          <a:ext cx="3383436" cy="208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06 de Dezembro de 2018 </a:t>
          </a:r>
        </a:p>
      </xdr:txBody>
    </xdr:sp>
    <xdr:clientData/>
  </xdr:twoCellAnchor>
  <xdr:twoCellAnchor>
    <xdr:from>
      <xdr:col>1</xdr:col>
      <xdr:colOff>1045845</xdr:colOff>
      <xdr:row>87</xdr:row>
      <xdr:rowOff>140029</xdr:rowOff>
    </xdr:from>
    <xdr:to>
      <xdr:col>2</xdr:col>
      <xdr:colOff>616500</xdr:colOff>
      <xdr:row>90</xdr:row>
      <xdr:rowOff>80565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655445" y="24619279"/>
          <a:ext cx="4009305" cy="88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37</xdr:row>
      <xdr:rowOff>164166</xdr:rowOff>
    </xdr:from>
    <xdr:to>
      <xdr:col>5</xdr:col>
      <xdr:colOff>75078</xdr:colOff>
      <xdr:row>42</xdr:row>
      <xdr:rowOff>132586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190625" y="9336741"/>
          <a:ext cx="3875553" cy="92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Engª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66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10" name="Text Box 73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ysClr val="windowText" lastClr="000000"/>
            </a:solidFill>
            <a:latin typeface="Agency FB" pitchFamily="34" charset="0"/>
            <a:cs typeface="Arial"/>
          </a:endParaRPr>
        </a:p>
      </xdr:txBody>
    </xdr:sp>
    <xdr:clientData/>
  </xdr:twoCellAnchor>
  <xdr:twoCellAnchor>
    <xdr:from>
      <xdr:col>2</xdr:col>
      <xdr:colOff>258539</xdr:colOff>
      <xdr:row>32</xdr:row>
      <xdr:rowOff>57150</xdr:rowOff>
    </xdr:from>
    <xdr:to>
      <xdr:col>7</xdr:col>
      <xdr:colOff>18174</xdr:colOff>
      <xdr:row>34</xdr:row>
      <xdr:rowOff>11329</xdr:rowOff>
    </xdr:to>
    <xdr:sp macro="" textlink="">
      <xdr:nvSpPr>
        <xdr:cNvPr id="11" name="Text Box 54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373214" y="8277225"/>
          <a:ext cx="3369610" cy="33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Itaituba - Pa,  09 de Setembro de 2020</a:t>
          </a:r>
        </a:p>
      </xdr:txBody>
    </xdr:sp>
    <xdr:clientData/>
  </xdr:twoCellAnchor>
  <xdr:twoCellAnchor editAs="oneCell">
    <xdr:from>
      <xdr:col>5</xdr:col>
      <xdr:colOff>15240</xdr:colOff>
      <xdr:row>0</xdr:row>
      <xdr:rowOff>91440</xdr:rowOff>
    </xdr:from>
    <xdr:to>
      <xdr:col>6</xdr:col>
      <xdr:colOff>877824</xdr:colOff>
      <xdr:row>3</xdr:row>
      <xdr:rowOff>156972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91440"/>
          <a:ext cx="1731264" cy="819912"/>
        </a:xfrm>
        <a:prstGeom prst="rect">
          <a:avLst/>
        </a:prstGeom>
      </xdr:spPr>
    </xdr:pic>
    <xdr:clientData/>
  </xdr:twoCellAnchor>
  <xdr:twoCellAnchor>
    <xdr:from>
      <xdr:col>0</xdr:col>
      <xdr:colOff>43295</xdr:colOff>
      <xdr:row>0</xdr:row>
      <xdr:rowOff>0</xdr:rowOff>
    </xdr:from>
    <xdr:to>
      <xdr:col>6</xdr:col>
      <xdr:colOff>523992</xdr:colOff>
      <xdr:row>4</xdr:row>
      <xdr:rowOff>65246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 bwMode="auto">
        <a:xfrm>
          <a:off x="43295" y="0"/>
          <a:ext cx="6400485" cy="1065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 editAs="oneCell">
    <xdr:from>
      <xdr:col>1</xdr:col>
      <xdr:colOff>1386840</xdr:colOff>
      <xdr:row>35</xdr:row>
      <xdr:rowOff>58420</xdr:rowOff>
    </xdr:from>
    <xdr:to>
      <xdr:col>2</xdr:col>
      <xdr:colOff>609600</xdr:colOff>
      <xdr:row>38</xdr:row>
      <xdr:rowOff>163830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478A3A9-B74A-4476-8D8D-ACD31A97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7922260"/>
          <a:ext cx="1257300" cy="65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view="pageBreakPreview" zoomScaleSheetLayoutView="100" workbookViewId="0">
      <selection activeCell="B22" sqref="B22"/>
    </sheetView>
  </sheetViews>
  <sheetFormatPr defaultRowHeight="15"/>
  <cols>
    <col min="2" max="2" width="82.5703125" customWidth="1"/>
    <col min="3" max="3" width="9.140625" customWidth="1"/>
    <col min="4" max="4" width="13.7109375" customWidth="1"/>
    <col min="6" max="6" width="10.7109375" customWidth="1"/>
    <col min="7" max="7" width="10.85546875" customWidth="1"/>
    <col min="13" max="13" width="10.85546875" customWidth="1"/>
    <col min="258" max="258" width="82.42578125" customWidth="1"/>
    <col min="259" max="259" width="9.140625" customWidth="1"/>
    <col min="260" max="260" width="13.7109375" customWidth="1"/>
    <col min="262" max="262" width="10.7109375" customWidth="1"/>
    <col min="263" max="263" width="10.85546875" customWidth="1"/>
    <col min="269" max="269" width="10.85546875" customWidth="1"/>
    <col min="514" max="514" width="82.42578125" customWidth="1"/>
    <col min="515" max="515" width="9.140625" customWidth="1"/>
    <col min="516" max="516" width="13.7109375" customWidth="1"/>
    <col min="518" max="518" width="10.7109375" customWidth="1"/>
    <col min="519" max="519" width="10.85546875" customWidth="1"/>
    <col min="525" max="525" width="10.85546875" customWidth="1"/>
    <col min="770" max="770" width="82.42578125" customWidth="1"/>
    <col min="771" max="771" width="9.140625" customWidth="1"/>
    <col min="772" max="772" width="13.7109375" customWidth="1"/>
    <col min="774" max="774" width="10.7109375" customWidth="1"/>
    <col min="775" max="775" width="10.85546875" customWidth="1"/>
    <col min="781" max="781" width="10.85546875" customWidth="1"/>
    <col min="1026" max="1026" width="82.42578125" customWidth="1"/>
    <col min="1027" max="1027" width="9.140625" customWidth="1"/>
    <col min="1028" max="1028" width="13.7109375" customWidth="1"/>
    <col min="1030" max="1030" width="10.7109375" customWidth="1"/>
    <col min="1031" max="1031" width="10.85546875" customWidth="1"/>
    <col min="1037" max="1037" width="10.85546875" customWidth="1"/>
    <col min="1282" max="1282" width="82.42578125" customWidth="1"/>
    <col min="1283" max="1283" width="9.140625" customWidth="1"/>
    <col min="1284" max="1284" width="13.7109375" customWidth="1"/>
    <col min="1286" max="1286" width="10.7109375" customWidth="1"/>
    <col min="1287" max="1287" width="10.85546875" customWidth="1"/>
    <col min="1293" max="1293" width="10.85546875" customWidth="1"/>
    <col min="1538" max="1538" width="82.42578125" customWidth="1"/>
    <col min="1539" max="1539" width="9.140625" customWidth="1"/>
    <col min="1540" max="1540" width="13.7109375" customWidth="1"/>
    <col min="1542" max="1542" width="10.7109375" customWidth="1"/>
    <col min="1543" max="1543" width="10.85546875" customWidth="1"/>
    <col min="1549" max="1549" width="10.85546875" customWidth="1"/>
    <col min="1794" max="1794" width="82.42578125" customWidth="1"/>
    <col min="1795" max="1795" width="9.140625" customWidth="1"/>
    <col min="1796" max="1796" width="13.7109375" customWidth="1"/>
    <col min="1798" max="1798" width="10.7109375" customWidth="1"/>
    <col min="1799" max="1799" width="10.85546875" customWidth="1"/>
    <col min="1805" max="1805" width="10.85546875" customWidth="1"/>
    <col min="2050" max="2050" width="82.42578125" customWidth="1"/>
    <col min="2051" max="2051" width="9.140625" customWidth="1"/>
    <col min="2052" max="2052" width="13.7109375" customWidth="1"/>
    <col min="2054" max="2054" width="10.7109375" customWidth="1"/>
    <col min="2055" max="2055" width="10.85546875" customWidth="1"/>
    <col min="2061" max="2061" width="10.85546875" customWidth="1"/>
    <col min="2306" max="2306" width="82.42578125" customWidth="1"/>
    <col min="2307" max="2307" width="9.140625" customWidth="1"/>
    <col min="2308" max="2308" width="13.7109375" customWidth="1"/>
    <col min="2310" max="2310" width="10.7109375" customWidth="1"/>
    <col min="2311" max="2311" width="10.85546875" customWidth="1"/>
    <col min="2317" max="2317" width="10.85546875" customWidth="1"/>
    <col min="2562" max="2562" width="82.42578125" customWidth="1"/>
    <col min="2563" max="2563" width="9.140625" customWidth="1"/>
    <col min="2564" max="2564" width="13.7109375" customWidth="1"/>
    <col min="2566" max="2566" width="10.7109375" customWidth="1"/>
    <col min="2567" max="2567" width="10.85546875" customWidth="1"/>
    <col min="2573" max="2573" width="10.85546875" customWidth="1"/>
    <col min="2818" max="2818" width="82.42578125" customWidth="1"/>
    <col min="2819" max="2819" width="9.140625" customWidth="1"/>
    <col min="2820" max="2820" width="13.7109375" customWidth="1"/>
    <col min="2822" max="2822" width="10.7109375" customWidth="1"/>
    <col min="2823" max="2823" width="10.85546875" customWidth="1"/>
    <col min="2829" max="2829" width="10.85546875" customWidth="1"/>
    <col min="3074" max="3074" width="82.42578125" customWidth="1"/>
    <col min="3075" max="3075" width="9.140625" customWidth="1"/>
    <col min="3076" max="3076" width="13.7109375" customWidth="1"/>
    <col min="3078" max="3078" width="10.7109375" customWidth="1"/>
    <col min="3079" max="3079" width="10.85546875" customWidth="1"/>
    <col min="3085" max="3085" width="10.85546875" customWidth="1"/>
    <col min="3330" max="3330" width="82.42578125" customWidth="1"/>
    <col min="3331" max="3331" width="9.140625" customWidth="1"/>
    <col min="3332" max="3332" width="13.7109375" customWidth="1"/>
    <col min="3334" max="3334" width="10.7109375" customWidth="1"/>
    <col min="3335" max="3335" width="10.85546875" customWidth="1"/>
    <col min="3341" max="3341" width="10.85546875" customWidth="1"/>
    <col min="3586" max="3586" width="82.42578125" customWidth="1"/>
    <col min="3587" max="3587" width="9.140625" customWidth="1"/>
    <col min="3588" max="3588" width="13.7109375" customWidth="1"/>
    <col min="3590" max="3590" width="10.7109375" customWidth="1"/>
    <col min="3591" max="3591" width="10.85546875" customWidth="1"/>
    <col min="3597" max="3597" width="10.85546875" customWidth="1"/>
    <col min="3842" max="3842" width="82.42578125" customWidth="1"/>
    <col min="3843" max="3843" width="9.140625" customWidth="1"/>
    <col min="3844" max="3844" width="13.7109375" customWidth="1"/>
    <col min="3846" max="3846" width="10.7109375" customWidth="1"/>
    <col min="3847" max="3847" width="10.85546875" customWidth="1"/>
    <col min="3853" max="3853" width="10.85546875" customWidth="1"/>
    <col min="4098" max="4098" width="82.42578125" customWidth="1"/>
    <col min="4099" max="4099" width="9.140625" customWidth="1"/>
    <col min="4100" max="4100" width="13.7109375" customWidth="1"/>
    <col min="4102" max="4102" width="10.7109375" customWidth="1"/>
    <col min="4103" max="4103" width="10.85546875" customWidth="1"/>
    <col min="4109" max="4109" width="10.85546875" customWidth="1"/>
    <col min="4354" max="4354" width="82.42578125" customWidth="1"/>
    <col min="4355" max="4355" width="9.140625" customWidth="1"/>
    <col min="4356" max="4356" width="13.7109375" customWidth="1"/>
    <col min="4358" max="4358" width="10.7109375" customWidth="1"/>
    <col min="4359" max="4359" width="10.85546875" customWidth="1"/>
    <col min="4365" max="4365" width="10.85546875" customWidth="1"/>
    <col min="4610" max="4610" width="82.42578125" customWidth="1"/>
    <col min="4611" max="4611" width="9.140625" customWidth="1"/>
    <col min="4612" max="4612" width="13.7109375" customWidth="1"/>
    <col min="4614" max="4614" width="10.7109375" customWidth="1"/>
    <col min="4615" max="4615" width="10.85546875" customWidth="1"/>
    <col min="4621" max="4621" width="10.85546875" customWidth="1"/>
    <col min="4866" max="4866" width="82.42578125" customWidth="1"/>
    <col min="4867" max="4867" width="9.140625" customWidth="1"/>
    <col min="4868" max="4868" width="13.7109375" customWidth="1"/>
    <col min="4870" max="4870" width="10.7109375" customWidth="1"/>
    <col min="4871" max="4871" width="10.85546875" customWidth="1"/>
    <col min="4877" max="4877" width="10.85546875" customWidth="1"/>
    <col min="5122" max="5122" width="82.42578125" customWidth="1"/>
    <col min="5123" max="5123" width="9.140625" customWidth="1"/>
    <col min="5124" max="5124" width="13.7109375" customWidth="1"/>
    <col min="5126" max="5126" width="10.7109375" customWidth="1"/>
    <col min="5127" max="5127" width="10.85546875" customWidth="1"/>
    <col min="5133" max="5133" width="10.85546875" customWidth="1"/>
    <col min="5378" max="5378" width="82.42578125" customWidth="1"/>
    <col min="5379" max="5379" width="9.140625" customWidth="1"/>
    <col min="5380" max="5380" width="13.7109375" customWidth="1"/>
    <col min="5382" max="5382" width="10.7109375" customWidth="1"/>
    <col min="5383" max="5383" width="10.85546875" customWidth="1"/>
    <col min="5389" max="5389" width="10.85546875" customWidth="1"/>
    <col min="5634" max="5634" width="82.42578125" customWidth="1"/>
    <col min="5635" max="5635" width="9.140625" customWidth="1"/>
    <col min="5636" max="5636" width="13.7109375" customWidth="1"/>
    <col min="5638" max="5638" width="10.7109375" customWidth="1"/>
    <col min="5639" max="5639" width="10.85546875" customWidth="1"/>
    <col min="5645" max="5645" width="10.85546875" customWidth="1"/>
    <col min="5890" max="5890" width="82.42578125" customWidth="1"/>
    <col min="5891" max="5891" width="9.140625" customWidth="1"/>
    <col min="5892" max="5892" width="13.7109375" customWidth="1"/>
    <col min="5894" max="5894" width="10.7109375" customWidth="1"/>
    <col min="5895" max="5895" width="10.85546875" customWidth="1"/>
    <col min="5901" max="5901" width="10.85546875" customWidth="1"/>
    <col min="6146" max="6146" width="82.42578125" customWidth="1"/>
    <col min="6147" max="6147" width="9.140625" customWidth="1"/>
    <col min="6148" max="6148" width="13.7109375" customWidth="1"/>
    <col min="6150" max="6150" width="10.7109375" customWidth="1"/>
    <col min="6151" max="6151" width="10.85546875" customWidth="1"/>
    <col min="6157" max="6157" width="10.85546875" customWidth="1"/>
    <col min="6402" max="6402" width="82.42578125" customWidth="1"/>
    <col min="6403" max="6403" width="9.140625" customWidth="1"/>
    <col min="6404" max="6404" width="13.7109375" customWidth="1"/>
    <col min="6406" max="6406" width="10.7109375" customWidth="1"/>
    <col min="6407" max="6407" width="10.85546875" customWidth="1"/>
    <col min="6413" max="6413" width="10.85546875" customWidth="1"/>
    <col min="6658" max="6658" width="82.42578125" customWidth="1"/>
    <col min="6659" max="6659" width="9.140625" customWidth="1"/>
    <col min="6660" max="6660" width="13.7109375" customWidth="1"/>
    <col min="6662" max="6662" width="10.7109375" customWidth="1"/>
    <col min="6663" max="6663" width="10.85546875" customWidth="1"/>
    <col min="6669" max="6669" width="10.85546875" customWidth="1"/>
    <col min="6914" max="6914" width="82.42578125" customWidth="1"/>
    <col min="6915" max="6915" width="9.140625" customWidth="1"/>
    <col min="6916" max="6916" width="13.7109375" customWidth="1"/>
    <col min="6918" max="6918" width="10.7109375" customWidth="1"/>
    <col min="6919" max="6919" width="10.85546875" customWidth="1"/>
    <col min="6925" max="6925" width="10.85546875" customWidth="1"/>
    <col min="7170" max="7170" width="82.42578125" customWidth="1"/>
    <col min="7171" max="7171" width="9.140625" customWidth="1"/>
    <col min="7172" max="7172" width="13.7109375" customWidth="1"/>
    <col min="7174" max="7174" width="10.7109375" customWidth="1"/>
    <col min="7175" max="7175" width="10.85546875" customWidth="1"/>
    <col min="7181" max="7181" width="10.85546875" customWidth="1"/>
    <col min="7426" max="7426" width="82.42578125" customWidth="1"/>
    <col min="7427" max="7427" width="9.140625" customWidth="1"/>
    <col min="7428" max="7428" width="13.7109375" customWidth="1"/>
    <col min="7430" max="7430" width="10.7109375" customWidth="1"/>
    <col min="7431" max="7431" width="10.85546875" customWidth="1"/>
    <col min="7437" max="7437" width="10.85546875" customWidth="1"/>
    <col min="7682" max="7682" width="82.42578125" customWidth="1"/>
    <col min="7683" max="7683" width="9.140625" customWidth="1"/>
    <col min="7684" max="7684" width="13.7109375" customWidth="1"/>
    <col min="7686" max="7686" width="10.7109375" customWidth="1"/>
    <col min="7687" max="7687" width="10.85546875" customWidth="1"/>
    <col min="7693" max="7693" width="10.85546875" customWidth="1"/>
    <col min="7938" max="7938" width="82.42578125" customWidth="1"/>
    <col min="7939" max="7939" width="9.140625" customWidth="1"/>
    <col min="7940" max="7940" width="13.7109375" customWidth="1"/>
    <col min="7942" max="7942" width="10.7109375" customWidth="1"/>
    <col min="7943" max="7943" width="10.85546875" customWidth="1"/>
    <col min="7949" max="7949" width="10.85546875" customWidth="1"/>
    <col min="8194" max="8194" width="82.42578125" customWidth="1"/>
    <col min="8195" max="8195" width="9.140625" customWidth="1"/>
    <col min="8196" max="8196" width="13.7109375" customWidth="1"/>
    <col min="8198" max="8198" width="10.7109375" customWidth="1"/>
    <col min="8199" max="8199" width="10.85546875" customWidth="1"/>
    <col min="8205" max="8205" width="10.85546875" customWidth="1"/>
    <col min="8450" max="8450" width="82.42578125" customWidth="1"/>
    <col min="8451" max="8451" width="9.140625" customWidth="1"/>
    <col min="8452" max="8452" width="13.7109375" customWidth="1"/>
    <col min="8454" max="8454" width="10.7109375" customWidth="1"/>
    <col min="8455" max="8455" width="10.85546875" customWidth="1"/>
    <col min="8461" max="8461" width="10.85546875" customWidth="1"/>
    <col min="8706" max="8706" width="82.42578125" customWidth="1"/>
    <col min="8707" max="8707" width="9.140625" customWidth="1"/>
    <col min="8708" max="8708" width="13.7109375" customWidth="1"/>
    <col min="8710" max="8710" width="10.7109375" customWidth="1"/>
    <col min="8711" max="8711" width="10.85546875" customWidth="1"/>
    <col min="8717" max="8717" width="10.85546875" customWidth="1"/>
    <col min="8962" max="8962" width="82.42578125" customWidth="1"/>
    <col min="8963" max="8963" width="9.140625" customWidth="1"/>
    <col min="8964" max="8964" width="13.7109375" customWidth="1"/>
    <col min="8966" max="8966" width="10.7109375" customWidth="1"/>
    <col min="8967" max="8967" width="10.85546875" customWidth="1"/>
    <col min="8973" max="8973" width="10.85546875" customWidth="1"/>
    <col min="9218" max="9218" width="82.42578125" customWidth="1"/>
    <col min="9219" max="9219" width="9.140625" customWidth="1"/>
    <col min="9220" max="9220" width="13.7109375" customWidth="1"/>
    <col min="9222" max="9222" width="10.7109375" customWidth="1"/>
    <col min="9223" max="9223" width="10.85546875" customWidth="1"/>
    <col min="9229" max="9229" width="10.85546875" customWidth="1"/>
    <col min="9474" max="9474" width="82.42578125" customWidth="1"/>
    <col min="9475" max="9475" width="9.140625" customWidth="1"/>
    <col min="9476" max="9476" width="13.7109375" customWidth="1"/>
    <col min="9478" max="9478" width="10.7109375" customWidth="1"/>
    <col min="9479" max="9479" width="10.85546875" customWidth="1"/>
    <col min="9485" max="9485" width="10.85546875" customWidth="1"/>
    <col min="9730" max="9730" width="82.42578125" customWidth="1"/>
    <col min="9731" max="9731" width="9.140625" customWidth="1"/>
    <col min="9732" max="9732" width="13.7109375" customWidth="1"/>
    <col min="9734" max="9734" width="10.7109375" customWidth="1"/>
    <col min="9735" max="9735" width="10.85546875" customWidth="1"/>
    <col min="9741" max="9741" width="10.85546875" customWidth="1"/>
    <col min="9986" max="9986" width="82.42578125" customWidth="1"/>
    <col min="9987" max="9987" width="9.140625" customWidth="1"/>
    <col min="9988" max="9988" width="13.7109375" customWidth="1"/>
    <col min="9990" max="9990" width="10.7109375" customWidth="1"/>
    <col min="9991" max="9991" width="10.85546875" customWidth="1"/>
    <col min="9997" max="9997" width="10.85546875" customWidth="1"/>
    <col min="10242" max="10242" width="82.42578125" customWidth="1"/>
    <col min="10243" max="10243" width="9.140625" customWidth="1"/>
    <col min="10244" max="10244" width="13.7109375" customWidth="1"/>
    <col min="10246" max="10246" width="10.7109375" customWidth="1"/>
    <col min="10247" max="10247" width="10.85546875" customWidth="1"/>
    <col min="10253" max="10253" width="10.85546875" customWidth="1"/>
    <col min="10498" max="10498" width="82.42578125" customWidth="1"/>
    <col min="10499" max="10499" width="9.140625" customWidth="1"/>
    <col min="10500" max="10500" width="13.7109375" customWidth="1"/>
    <col min="10502" max="10502" width="10.7109375" customWidth="1"/>
    <col min="10503" max="10503" width="10.85546875" customWidth="1"/>
    <col min="10509" max="10509" width="10.85546875" customWidth="1"/>
    <col min="10754" max="10754" width="82.42578125" customWidth="1"/>
    <col min="10755" max="10755" width="9.140625" customWidth="1"/>
    <col min="10756" max="10756" width="13.7109375" customWidth="1"/>
    <col min="10758" max="10758" width="10.7109375" customWidth="1"/>
    <col min="10759" max="10759" width="10.85546875" customWidth="1"/>
    <col min="10765" max="10765" width="10.85546875" customWidth="1"/>
    <col min="11010" max="11010" width="82.42578125" customWidth="1"/>
    <col min="11011" max="11011" width="9.140625" customWidth="1"/>
    <col min="11012" max="11012" width="13.7109375" customWidth="1"/>
    <col min="11014" max="11014" width="10.7109375" customWidth="1"/>
    <col min="11015" max="11015" width="10.85546875" customWidth="1"/>
    <col min="11021" max="11021" width="10.85546875" customWidth="1"/>
    <col min="11266" max="11266" width="82.42578125" customWidth="1"/>
    <col min="11267" max="11267" width="9.140625" customWidth="1"/>
    <col min="11268" max="11268" width="13.7109375" customWidth="1"/>
    <col min="11270" max="11270" width="10.7109375" customWidth="1"/>
    <col min="11271" max="11271" width="10.85546875" customWidth="1"/>
    <col min="11277" max="11277" width="10.85546875" customWidth="1"/>
    <col min="11522" max="11522" width="82.42578125" customWidth="1"/>
    <col min="11523" max="11523" width="9.140625" customWidth="1"/>
    <col min="11524" max="11524" width="13.7109375" customWidth="1"/>
    <col min="11526" max="11526" width="10.7109375" customWidth="1"/>
    <col min="11527" max="11527" width="10.85546875" customWidth="1"/>
    <col min="11533" max="11533" width="10.85546875" customWidth="1"/>
    <col min="11778" max="11778" width="82.42578125" customWidth="1"/>
    <col min="11779" max="11779" width="9.140625" customWidth="1"/>
    <col min="11780" max="11780" width="13.7109375" customWidth="1"/>
    <col min="11782" max="11782" width="10.7109375" customWidth="1"/>
    <col min="11783" max="11783" width="10.85546875" customWidth="1"/>
    <col min="11789" max="11789" width="10.85546875" customWidth="1"/>
    <col min="12034" max="12034" width="82.42578125" customWidth="1"/>
    <col min="12035" max="12035" width="9.140625" customWidth="1"/>
    <col min="12036" max="12036" width="13.7109375" customWidth="1"/>
    <col min="12038" max="12038" width="10.7109375" customWidth="1"/>
    <col min="12039" max="12039" width="10.85546875" customWidth="1"/>
    <col min="12045" max="12045" width="10.85546875" customWidth="1"/>
    <col min="12290" max="12290" width="82.42578125" customWidth="1"/>
    <col min="12291" max="12291" width="9.140625" customWidth="1"/>
    <col min="12292" max="12292" width="13.7109375" customWidth="1"/>
    <col min="12294" max="12294" width="10.7109375" customWidth="1"/>
    <col min="12295" max="12295" width="10.85546875" customWidth="1"/>
    <col min="12301" max="12301" width="10.85546875" customWidth="1"/>
    <col min="12546" max="12546" width="82.42578125" customWidth="1"/>
    <col min="12547" max="12547" width="9.140625" customWidth="1"/>
    <col min="12548" max="12548" width="13.7109375" customWidth="1"/>
    <col min="12550" max="12550" width="10.7109375" customWidth="1"/>
    <col min="12551" max="12551" width="10.85546875" customWidth="1"/>
    <col min="12557" max="12557" width="10.85546875" customWidth="1"/>
    <col min="12802" max="12802" width="82.42578125" customWidth="1"/>
    <col min="12803" max="12803" width="9.140625" customWidth="1"/>
    <col min="12804" max="12804" width="13.7109375" customWidth="1"/>
    <col min="12806" max="12806" width="10.7109375" customWidth="1"/>
    <col min="12807" max="12807" width="10.85546875" customWidth="1"/>
    <col min="12813" max="12813" width="10.85546875" customWidth="1"/>
    <col min="13058" max="13058" width="82.42578125" customWidth="1"/>
    <col min="13059" max="13059" width="9.140625" customWidth="1"/>
    <col min="13060" max="13060" width="13.7109375" customWidth="1"/>
    <col min="13062" max="13062" width="10.7109375" customWidth="1"/>
    <col min="13063" max="13063" width="10.85546875" customWidth="1"/>
    <col min="13069" max="13069" width="10.85546875" customWidth="1"/>
    <col min="13314" max="13314" width="82.42578125" customWidth="1"/>
    <col min="13315" max="13315" width="9.140625" customWidth="1"/>
    <col min="13316" max="13316" width="13.7109375" customWidth="1"/>
    <col min="13318" max="13318" width="10.7109375" customWidth="1"/>
    <col min="13319" max="13319" width="10.85546875" customWidth="1"/>
    <col min="13325" max="13325" width="10.85546875" customWidth="1"/>
    <col min="13570" max="13570" width="82.42578125" customWidth="1"/>
    <col min="13571" max="13571" width="9.140625" customWidth="1"/>
    <col min="13572" max="13572" width="13.7109375" customWidth="1"/>
    <col min="13574" max="13574" width="10.7109375" customWidth="1"/>
    <col min="13575" max="13575" width="10.85546875" customWidth="1"/>
    <col min="13581" max="13581" width="10.85546875" customWidth="1"/>
    <col min="13826" max="13826" width="82.42578125" customWidth="1"/>
    <col min="13827" max="13827" width="9.140625" customWidth="1"/>
    <col min="13828" max="13828" width="13.7109375" customWidth="1"/>
    <col min="13830" max="13830" width="10.7109375" customWidth="1"/>
    <col min="13831" max="13831" width="10.85546875" customWidth="1"/>
    <col min="13837" max="13837" width="10.85546875" customWidth="1"/>
    <col min="14082" max="14082" width="82.42578125" customWidth="1"/>
    <col min="14083" max="14083" width="9.140625" customWidth="1"/>
    <col min="14084" max="14084" width="13.7109375" customWidth="1"/>
    <col min="14086" max="14086" width="10.7109375" customWidth="1"/>
    <col min="14087" max="14087" width="10.85546875" customWidth="1"/>
    <col min="14093" max="14093" width="10.85546875" customWidth="1"/>
    <col min="14338" max="14338" width="82.42578125" customWidth="1"/>
    <col min="14339" max="14339" width="9.140625" customWidth="1"/>
    <col min="14340" max="14340" width="13.7109375" customWidth="1"/>
    <col min="14342" max="14342" width="10.7109375" customWidth="1"/>
    <col min="14343" max="14343" width="10.85546875" customWidth="1"/>
    <col min="14349" max="14349" width="10.85546875" customWidth="1"/>
    <col min="14594" max="14594" width="82.42578125" customWidth="1"/>
    <col min="14595" max="14595" width="9.140625" customWidth="1"/>
    <col min="14596" max="14596" width="13.7109375" customWidth="1"/>
    <col min="14598" max="14598" width="10.7109375" customWidth="1"/>
    <col min="14599" max="14599" width="10.85546875" customWidth="1"/>
    <col min="14605" max="14605" width="10.85546875" customWidth="1"/>
    <col min="14850" max="14850" width="82.42578125" customWidth="1"/>
    <col min="14851" max="14851" width="9.140625" customWidth="1"/>
    <col min="14852" max="14852" width="13.7109375" customWidth="1"/>
    <col min="14854" max="14854" width="10.7109375" customWidth="1"/>
    <col min="14855" max="14855" width="10.85546875" customWidth="1"/>
    <col min="14861" max="14861" width="10.85546875" customWidth="1"/>
    <col min="15106" max="15106" width="82.42578125" customWidth="1"/>
    <col min="15107" max="15107" width="9.140625" customWidth="1"/>
    <col min="15108" max="15108" width="13.7109375" customWidth="1"/>
    <col min="15110" max="15110" width="10.7109375" customWidth="1"/>
    <col min="15111" max="15111" width="10.85546875" customWidth="1"/>
    <col min="15117" max="15117" width="10.85546875" customWidth="1"/>
    <col min="15362" max="15362" width="82.42578125" customWidth="1"/>
    <col min="15363" max="15363" width="9.140625" customWidth="1"/>
    <col min="15364" max="15364" width="13.7109375" customWidth="1"/>
    <col min="15366" max="15366" width="10.7109375" customWidth="1"/>
    <col min="15367" max="15367" width="10.85546875" customWidth="1"/>
    <col min="15373" max="15373" width="10.85546875" customWidth="1"/>
    <col min="15618" max="15618" width="82.42578125" customWidth="1"/>
    <col min="15619" max="15619" width="9.140625" customWidth="1"/>
    <col min="15620" max="15620" width="13.7109375" customWidth="1"/>
    <col min="15622" max="15622" width="10.7109375" customWidth="1"/>
    <col min="15623" max="15623" width="10.85546875" customWidth="1"/>
    <col min="15629" max="15629" width="10.85546875" customWidth="1"/>
    <col min="15874" max="15874" width="82.42578125" customWidth="1"/>
    <col min="15875" max="15875" width="9.140625" customWidth="1"/>
    <col min="15876" max="15876" width="13.7109375" customWidth="1"/>
    <col min="15878" max="15878" width="10.7109375" customWidth="1"/>
    <col min="15879" max="15879" width="10.85546875" customWidth="1"/>
    <col min="15885" max="15885" width="10.85546875" customWidth="1"/>
    <col min="16130" max="16130" width="82.42578125" customWidth="1"/>
    <col min="16131" max="16131" width="9.140625" customWidth="1"/>
    <col min="16132" max="16132" width="13.7109375" customWidth="1"/>
    <col min="16134" max="16134" width="10.7109375" customWidth="1"/>
    <col min="16135" max="16135" width="10.85546875" customWidth="1"/>
    <col min="16141" max="16141" width="10.85546875" customWidth="1"/>
  </cols>
  <sheetData>
    <row r="1" spans="1:4" ht="16.5" customHeight="1">
      <c r="A1" s="523"/>
      <c r="B1" s="523"/>
      <c r="C1" s="523"/>
      <c r="D1" s="523"/>
    </row>
    <row r="2" spans="1:4">
      <c r="A2" s="523"/>
      <c r="B2" s="523"/>
      <c r="C2" s="523"/>
      <c r="D2" s="523"/>
    </row>
    <row r="3" spans="1:4">
      <c r="A3" s="523"/>
      <c r="B3" s="523"/>
      <c r="C3" s="523"/>
      <c r="D3" s="523"/>
    </row>
    <row r="4" spans="1:4">
      <c r="A4" s="523"/>
      <c r="B4" s="523"/>
      <c r="C4" s="523"/>
      <c r="D4" s="523"/>
    </row>
    <row r="5" spans="1:4">
      <c r="A5" s="523"/>
      <c r="B5" s="523"/>
      <c r="C5" s="523"/>
      <c r="D5" s="523"/>
    </row>
    <row r="6" spans="1:4" ht="18.75" customHeight="1" thickBot="1">
      <c r="A6" s="524"/>
      <c r="B6" s="524"/>
      <c r="C6" s="524"/>
      <c r="D6" s="524"/>
    </row>
    <row r="7" spans="1:4" ht="33" customHeight="1" thickTop="1" thickBot="1">
      <c r="A7" s="525" t="str">
        <f>ORÇAMENTO!A8</f>
        <v>OBRA: ESCOLA MUNICIPAL DE ENSINO FUNDAMENTAL REI DAVI.</v>
      </c>
      <c r="B7" s="526"/>
      <c r="C7" s="526"/>
      <c r="D7" s="527"/>
    </row>
    <row r="8" spans="1:4" ht="26.25" customHeight="1" thickTop="1" thickBot="1">
      <c r="A8" s="525" t="str">
        <f>ORÇAMENTO!A9</f>
        <v>LOCAL DA OBRA: VICINAL DO KM 40, COMUNIDADE DE MONTE MORIÁ.</v>
      </c>
      <c r="B8" s="526"/>
      <c r="C8" s="526"/>
      <c r="D8" s="527"/>
    </row>
    <row r="9" spans="1:4" ht="17.25" customHeight="1" thickTop="1" thickBot="1">
      <c r="A9" s="528" t="s">
        <v>847</v>
      </c>
      <c r="B9" s="529"/>
      <c r="C9" s="529"/>
      <c r="D9" s="530"/>
    </row>
    <row r="10" spans="1:4" ht="18" customHeight="1" thickTop="1" thickBot="1">
      <c r="A10" s="531" t="s">
        <v>98</v>
      </c>
      <c r="B10" s="532"/>
      <c r="C10" s="532"/>
      <c r="D10" s="533"/>
    </row>
    <row r="11" spans="1:4" s="2" customFormat="1" ht="18" customHeight="1" thickTop="1">
      <c r="A11" s="367" t="s">
        <v>6</v>
      </c>
      <c r="B11" s="534" t="s">
        <v>7</v>
      </c>
      <c r="C11" s="534"/>
      <c r="D11" s="535"/>
    </row>
    <row r="12" spans="1:4" s="2" customFormat="1" ht="16.5" customHeight="1">
      <c r="A12" s="369" t="s">
        <v>8</v>
      </c>
      <c r="B12" s="390" t="s">
        <v>100</v>
      </c>
      <c r="C12" s="4" t="s">
        <v>12</v>
      </c>
      <c r="D12" s="368">
        <v>6.16</v>
      </c>
    </row>
    <row r="13" spans="1:4" s="2" customFormat="1" ht="16.5" customHeight="1">
      <c r="A13" s="369"/>
      <c r="B13" s="370" t="s">
        <v>99</v>
      </c>
      <c r="C13" s="371" t="s">
        <v>12</v>
      </c>
      <c r="D13" s="372">
        <f>SUM(D12)</f>
        <v>6.16</v>
      </c>
    </row>
    <row r="14" spans="1:4" s="2" customFormat="1" ht="27" customHeight="1">
      <c r="A14" s="369" t="s">
        <v>10</v>
      </c>
      <c r="B14" s="390" t="s">
        <v>145</v>
      </c>
      <c r="C14" s="4" t="s">
        <v>12</v>
      </c>
      <c r="D14" s="368">
        <v>189.85</v>
      </c>
    </row>
    <row r="15" spans="1:4" s="2" customFormat="1" ht="18" customHeight="1">
      <c r="A15" s="378"/>
      <c r="B15" s="370" t="s">
        <v>99</v>
      </c>
      <c r="C15" s="373" t="s">
        <v>12</v>
      </c>
      <c r="D15" s="374">
        <f>SUM(D14:D14)</f>
        <v>189.85</v>
      </c>
    </row>
    <row r="16" spans="1:4" s="2" customFormat="1" ht="18" customHeight="1">
      <c r="A16" s="375" t="s">
        <v>15</v>
      </c>
      <c r="B16" s="521" t="s">
        <v>262</v>
      </c>
      <c r="C16" s="521"/>
      <c r="D16" s="522"/>
    </row>
    <row r="17" spans="1:5" s="2" customFormat="1" ht="25.5" customHeight="1">
      <c r="A17" s="369" t="s">
        <v>16</v>
      </c>
      <c r="B17" s="376" t="s">
        <v>263</v>
      </c>
      <c r="C17" s="4" t="s">
        <v>17</v>
      </c>
      <c r="D17" s="515"/>
    </row>
    <row r="18" spans="1:5" s="2" customFormat="1" ht="28.5" customHeight="1">
      <c r="A18" s="369" t="s">
        <v>295</v>
      </c>
      <c r="B18" s="376" t="s">
        <v>681</v>
      </c>
      <c r="C18" s="382" t="s">
        <v>17</v>
      </c>
      <c r="D18" s="377">
        <f>(0.65*0.65*1)*20</f>
        <v>8.4500000000000011</v>
      </c>
    </row>
    <row r="19" spans="1:5" s="2" customFormat="1" ht="28.5" customHeight="1">
      <c r="A19" s="369" t="s">
        <v>296</v>
      </c>
      <c r="B19" s="376" t="s">
        <v>682</v>
      </c>
      <c r="C19" s="382" t="s">
        <v>17</v>
      </c>
      <c r="D19" s="377">
        <f>76.6*0.2*0.35</f>
        <v>5.3620000000000001</v>
      </c>
    </row>
    <row r="20" spans="1:5" s="2" customFormat="1" ht="18" customHeight="1">
      <c r="A20" s="378"/>
      <c r="B20" s="370" t="s">
        <v>99</v>
      </c>
      <c r="C20" s="373" t="s">
        <v>17</v>
      </c>
      <c r="D20" s="374">
        <f>SUM(D18:D19)</f>
        <v>13.812000000000001</v>
      </c>
    </row>
    <row r="21" spans="1:5" s="2" customFormat="1" ht="28.5" customHeight="1">
      <c r="A21" s="369" t="s">
        <v>18</v>
      </c>
      <c r="B21" s="376" t="s">
        <v>266</v>
      </c>
      <c r="C21" s="382" t="s">
        <v>17</v>
      </c>
      <c r="D21" s="377">
        <v>3.77</v>
      </c>
    </row>
    <row r="22" spans="1:5" s="2" customFormat="1" ht="18" customHeight="1">
      <c r="A22" s="378"/>
      <c r="B22" s="370" t="s">
        <v>99</v>
      </c>
      <c r="C22" s="373" t="s">
        <v>17</v>
      </c>
      <c r="D22" s="374">
        <f>SUM(D21:D21)</f>
        <v>3.77</v>
      </c>
    </row>
    <row r="23" spans="1:5" s="2" customFormat="1" ht="18" customHeight="1">
      <c r="A23" s="375" t="s">
        <v>19</v>
      </c>
      <c r="B23" s="521" t="s">
        <v>20</v>
      </c>
      <c r="C23" s="521"/>
      <c r="D23" s="522"/>
    </row>
    <row r="24" spans="1:5" s="2" customFormat="1" ht="25.5" customHeight="1">
      <c r="A24" s="369" t="s">
        <v>21</v>
      </c>
      <c r="B24" s="376" t="s">
        <v>172</v>
      </c>
      <c r="C24" s="382" t="s">
        <v>17</v>
      </c>
      <c r="D24" s="379"/>
    </row>
    <row r="25" spans="1:5" s="2" customFormat="1" ht="27" customHeight="1">
      <c r="A25" s="369"/>
      <c r="B25" s="380" t="s">
        <v>683</v>
      </c>
      <c r="C25" s="382" t="s">
        <v>17</v>
      </c>
      <c r="D25" s="377">
        <f>(0.6*0.6*0.4)*20</f>
        <v>2.88</v>
      </c>
      <c r="E25" s="6"/>
    </row>
    <row r="26" spans="1:5" s="2" customFormat="1" ht="18" customHeight="1">
      <c r="A26" s="381"/>
      <c r="B26" s="370" t="s">
        <v>99</v>
      </c>
      <c r="C26" s="389" t="s">
        <v>17</v>
      </c>
      <c r="D26" s="383">
        <f>SUM(D25)</f>
        <v>2.88</v>
      </c>
    </row>
    <row r="27" spans="1:5" s="2" customFormat="1" ht="18" customHeight="1">
      <c r="A27" s="381" t="s">
        <v>280</v>
      </c>
      <c r="B27" s="376" t="s">
        <v>276</v>
      </c>
      <c r="C27" s="382" t="s">
        <v>17</v>
      </c>
      <c r="D27" s="383"/>
    </row>
    <row r="28" spans="1:5" s="2" customFormat="1" ht="18" customHeight="1">
      <c r="A28" s="381"/>
      <c r="B28" s="376" t="s">
        <v>684</v>
      </c>
      <c r="C28" s="382" t="s">
        <v>17</v>
      </c>
      <c r="D28" s="377">
        <f>76.6*0.3*0.15</f>
        <v>3.4469999999999996</v>
      </c>
    </row>
    <row r="29" spans="1:5" s="2" customFormat="1" ht="18" customHeight="1">
      <c r="A29" s="381"/>
      <c r="B29" s="370" t="s">
        <v>99</v>
      </c>
      <c r="C29" s="389" t="s">
        <v>17</v>
      </c>
      <c r="D29" s="383">
        <f>SUM(D28)</f>
        <v>3.4469999999999996</v>
      </c>
    </row>
    <row r="30" spans="1:5" s="2" customFormat="1" ht="18" customHeight="1">
      <c r="A30" s="375" t="s">
        <v>22</v>
      </c>
      <c r="B30" s="521" t="s">
        <v>23</v>
      </c>
      <c r="C30" s="521"/>
      <c r="D30" s="522"/>
    </row>
    <row r="31" spans="1:5" s="2" customFormat="1" ht="25.5" customHeight="1">
      <c r="A31" s="369" t="s">
        <v>24</v>
      </c>
      <c r="B31" s="391" t="s">
        <v>264</v>
      </c>
      <c r="C31" s="382" t="s">
        <v>17</v>
      </c>
      <c r="D31" s="379"/>
    </row>
    <row r="32" spans="1:5" s="2" customFormat="1" ht="30" customHeight="1">
      <c r="A32" s="369"/>
      <c r="B32" s="384" t="s">
        <v>686</v>
      </c>
      <c r="C32" s="382" t="s">
        <v>17</v>
      </c>
      <c r="D32" s="377">
        <f>(0.15*0.3*5)*20</f>
        <v>4.5</v>
      </c>
    </row>
    <row r="33" spans="1:4" s="2" customFormat="1" ht="27" customHeight="1">
      <c r="A33" s="369" t="s">
        <v>294</v>
      </c>
      <c r="B33" s="384" t="s">
        <v>687</v>
      </c>
      <c r="C33" s="382" t="s">
        <v>17</v>
      </c>
      <c r="D33" s="377">
        <f>76.6*0.2*0.15</f>
        <v>2.298</v>
      </c>
    </row>
    <row r="34" spans="1:4" s="2" customFormat="1" ht="18" customHeight="1">
      <c r="A34" s="381"/>
      <c r="B34" s="370" t="s">
        <v>641</v>
      </c>
      <c r="C34" s="382" t="s">
        <v>17</v>
      </c>
      <c r="D34" s="383">
        <f>SUM(D32:D33)</f>
        <v>6.798</v>
      </c>
    </row>
    <row r="35" spans="1:4" s="2" customFormat="1" ht="18" customHeight="1">
      <c r="A35" s="375" t="s">
        <v>25</v>
      </c>
      <c r="B35" s="521" t="s">
        <v>179</v>
      </c>
      <c r="C35" s="521"/>
      <c r="D35" s="522"/>
    </row>
    <row r="36" spans="1:4" s="2" customFormat="1" ht="25.5" customHeight="1">
      <c r="A36" s="369" t="s">
        <v>27</v>
      </c>
      <c r="B36" s="376" t="s">
        <v>285</v>
      </c>
      <c r="C36" s="536"/>
      <c r="D36" s="537"/>
    </row>
    <row r="37" spans="1:4" s="2" customFormat="1" ht="28.5" customHeight="1">
      <c r="A37" s="369" t="s">
        <v>293</v>
      </c>
      <c r="B37" s="376" t="s">
        <v>688</v>
      </c>
      <c r="C37" s="382" t="s">
        <v>12</v>
      </c>
      <c r="D37" s="377">
        <f>((76.6*0.3)*2)+(76.6*0.15)</f>
        <v>57.449999999999989</v>
      </c>
    </row>
    <row r="38" spans="1:4" s="2" customFormat="1" ht="18" customHeight="1">
      <c r="A38" s="381"/>
      <c r="B38" s="370" t="s">
        <v>99</v>
      </c>
      <c r="C38" s="382" t="s">
        <v>12</v>
      </c>
      <c r="D38" s="383">
        <f>SUM(D37:D37)</f>
        <v>57.449999999999989</v>
      </c>
    </row>
    <row r="39" spans="1:4" s="2" customFormat="1" ht="18" customHeight="1">
      <c r="A39" s="375" t="s">
        <v>30</v>
      </c>
      <c r="B39" s="521" t="s">
        <v>101</v>
      </c>
      <c r="C39" s="521"/>
      <c r="D39" s="522"/>
    </row>
    <row r="40" spans="1:4" s="2" customFormat="1" ht="18" customHeight="1">
      <c r="A40" s="369" t="s">
        <v>32</v>
      </c>
      <c r="B40" s="391" t="s">
        <v>28</v>
      </c>
      <c r="C40" s="513"/>
      <c r="D40" s="514"/>
    </row>
    <row r="41" spans="1:4" s="2" customFormat="1" ht="44.25" customHeight="1">
      <c r="A41" s="369"/>
      <c r="B41" s="388" t="s">
        <v>635</v>
      </c>
      <c r="C41" s="382" t="s">
        <v>12</v>
      </c>
      <c r="D41" s="377">
        <v>145.62</v>
      </c>
    </row>
    <row r="42" spans="1:4" s="2" customFormat="1" ht="18" customHeight="1">
      <c r="A42" s="381"/>
      <c r="B42" s="370" t="s">
        <v>99</v>
      </c>
      <c r="C42" s="389" t="s">
        <v>12</v>
      </c>
      <c r="D42" s="383">
        <f>SUM(D41)</f>
        <v>145.62</v>
      </c>
    </row>
    <row r="43" spans="1:4" s="2" customFormat="1" ht="23.25" customHeight="1">
      <c r="A43" s="369" t="s">
        <v>34</v>
      </c>
      <c r="B43" s="391" t="s">
        <v>141</v>
      </c>
      <c r="C43" s="389" t="s">
        <v>102</v>
      </c>
      <c r="D43" s="377">
        <v>15.9</v>
      </c>
    </row>
    <row r="44" spans="1:4" s="2" customFormat="1" ht="18" customHeight="1">
      <c r="A44" s="381"/>
      <c r="B44" s="370" t="s">
        <v>99</v>
      </c>
      <c r="C44" s="389" t="s">
        <v>102</v>
      </c>
      <c r="D44" s="383">
        <f>D43</f>
        <v>15.9</v>
      </c>
    </row>
    <row r="45" spans="1:4" s="2" customFormat="1" ht="23.25" customHeight="1">
      <c r="A45" s="369" t="s">
        <v>36</v>
      </c>
      <c r="B45" s="391" t="s">
        <v>142</v>
      </c>
      <c r="C45" s="389" t="s">
        <v>102</v>
      </c>
      <c r="D45" s="377">
        <v>7.5</v>
      </c>
    </row>
    <row r="46" spans="1:4" s="2" customFormat="1" ht="18" customHeight="1">
      <c r="A46" s="381"/>
      <c r="B46" s="370" t="s">
        <v>99</v>
      </c>
      <c r="C46" s="389" t="s">
        <v>102</v>
      </c>
      <c r="D46" s="383">
        <f>D45</f>
        <v>7.5</v>
      </c>
    </row>
    <row r="47" spans="1:4" s="2" customFormat="1" ht="18" customHeight="1">
      <c r="A47" s="375" t="s">
        <v>38</v>
      </c>
      <c r="B47" s="521" t="s">
        <v>103</v>
      </c>
      <c r="C47" s="521"/>
      <c r="D47" s="522"/>
    </row>
    <row r="48" spans="1:4" s="2" customFormat="1" ht="33.75" customHeight="1">
      <c r="A48" s="369" t="s">
        <v>40</v>
      </c>
      <c r="B48" s="388" t="s">
        <v>287</v>
      </c>
      <c r="C48" s="382" t="s">
        <v>12</v>
      </c>
      <c r="D48" s="377">
        <f>D41*2</f>
        <v>291.24</v>
      </c>
    </row>
    <row r="49" spans="1:4" s="2" customFormat="1" ht="18" customHeight="1">
      <c r="A49" s="381"/>
      <c r="B49" s="370" t="s">
        <v>99</v>
      </c>
      <c r="C49" s="389" t="s">
        <v>12</v>
      </c>
      <c r="D49" s="383">
        <f>SUM(D48:D48)</f>
        <v>291.24</v>
      </c>
    </row>
    <row r="50" spans="1:4" s="2" customFormat="1" ht="22.5" customHeight="1">
      <c r="A50" s="369" t="s">
        <v>41</v>
      </c>
      <c r="B50" s="388" t="s">
        <v>288</v>
      </c>
      <c r="C50" s="382" t="s">
        <v>12</v>
      </c>
      <c r="D50" s="377">
        <f>D49-D56</f>
        <v>195.39000000000001</v>
      </c>
    </row>
    <row r="51" spans="1:4" s="2" customFormat="1" ht="18" customHeight="1">
      <c r="A51" s="381"/>
      <c r="B51" s="370" t="s">
        <v>99</v>
      </c>
      <c r="C51" s="389" t="s">
        <v>12</v>
      </c>
      <c r="D51" s="383">
        <f>SUM(D50)</f>
        <v>195.39000000000001</v>
      </c>
    </row>
    <row r="52" spans="1:4" s="20" customFormat="1" ht="30" customHeight="1">
      <c r="A52" s="369" t="s">
        <v>42</v>
      </c>
      <c r="B52" s="391" t="s">
        <v>37</v>
      </c>
      <c r="C52" s="399"/>
      <c r="D52" s="377"/>
    </row>
    <row r="53" spans="1:4" s="20" customFormat="1" ht="30" customHeight="1">
      <c r="A53" s="369"/>
      <c r="B53" s="388" t="s">
        <v>648</v>
      </c>
      <c r="C53" s="382" t="s">
        <v>12</v>
      </c>
      <c r="D53" s="377">
        <v>95.85</v>
      </c>
    </row>
    <row r="54" spans="1:4" s="20" customFormat="1" ht="18" customHeight="1">
      <c r="A54" s="381"/>
      <c r="B54" s="370" t="s">
        <v>99</v>
      </c>
      <c r="C54" s="389" t="s">
        <v>12</v>
      </c>
      <c r="D54" s="383">
        <f>SUM(D53)</f>
        <v>95.85</v>
      </c>
    </row>
    <row r="55" spans="1:4" s="20" customFormat="1" ht="18" customHeight="1">
      <c r="A55" s="369" t="s">
        <v>669</v>
      </c>
      <c r="B55" s="388" t="s">
        <v>670</v>
      </c>
      <c r="C55" s="382" t="s">
        <v>12</v>
      </c>
      <c r="D55" s="377">
        <v>95.85</v>
      </c>
    </row>
    <row r="56" spans="1:4" s="20" customFormat="1" ht="18" customHeight="1">
      <c r="A56" s="381"/>
      <c r="B56" s="370" t="s">
        <v>99</v>
      </c>
      <c r="C56" s="389" t="s">
        <v>12</v>
      </c>
      <c r="D56" s="383">
        <f>SUM(D55)</f>
        <v>95.85</v>
      </c>
    </row>
    <row r="57" spans="1:4" s="2" customFormat="1" ht="18" customHeight="1">
      <c r="A57" s="375" t="s">
        <v>43</v>
      </c>
      <c r="B57" s="521" t="s">
        <v>645</v>
      </c>
      <c r="C57" s="521"/>
      <c r="D57" s="522"/>
    </row>
    <row r="58" spans="1:4" s="2" customFormat="1" ht="22.5" customHeight="1">
      <c r="A58" s="369" t="s">
        <v>267</v>
      </c>
      <c r="B58" s="391" t="s">
        <v>223</v>
      </c>
      <c r="C58" s="389"/>
      <c r="D58" s="377"/>
    </row>
    <row r="59" spans="1:4" s="2" customFormat="1" ht="28.5" customHeight="1">
      <c r="A59" s="381"/>
      <c r="B59" s="390" t="s">
        <v>689</v>
      </c>
      <c r="C59" s="389" t="s">
        <v>12</v>
      </c>
      <c r="D59" s="377">
        <f>9.44+3.53+3.53+9.94+4.77+29.02+42+8.32</f>
        <v>110.54999999999998</v>
      </c>
    </row>
    <row r="60" spans="1:4" s="2" customFormat="1" ht="18" customHeight="1">
      <c r="A60" s="381"/>
      <c r="B60" s="370" t="s">
        <v>99</v>
      </c>
      <c r="C60" s="389" t="s">
        <v>12</v>
      </c>
      <c r="D60" s="383">
        <f>SUM(D59:D59)</f>
        <v>110.54999999999998</v>
      </c>
    </row>
    <row r="61" spans="1:4" s="2" customFormat="1" ht="18" customHeight="1">
      <c r="A61" s="381" t="s">
        <v>281</v>
      </c>
      <c r="B61" s="390" t="s">
        <v>631</v>
      </c>
      <c r="C61" s="389"/>
      <c r="D61" s="383"/>
    </row>
    <row r="62" spans="1:4" s="2" customFormat="1" ht="27">
      <c r="A62" s="381"/>
      <c r="B62" s="390" t="s">
        <v>689</v>
      </c>
      <c r="C62" s="389" t="s">
        <v>12</v>
      </c>
      <c r="D62" s="377">
        <v>110.55</v>
      </c>
    </row>
    <row r="63" spans="1:4" s="2" customFormat="1" ht="18" customHeight="1">
      <c r="A63" s="381"/>
      <c r="B63" s="370" t="s">
        <v>99</v>
      </c>
      <c r="C63" s="389" t="s">
        <v>12</v>
      </c>
      <c r="D63" s="383">
        <f>D62</f>
        <v>110.55</v>
      </c>
    </row>
    <row r="64" spans="1:4" s="2" customFormat="1" ht="20.25" customHeight="1">
      <c r="A64" s="369" t="s">
        <v>281</v>
      </c>
      <c r="B64" s="391" t="s">
        <v>630</v>
      </c>
      <c r="C64" s="389"/>
      <c r="D64" s="377"/>
    </row>
    <row r="65" spans="1:4" s="2" customFormat="1" ht="27">
      <c r="A65" s="381"/>
      <c r="B65" s="390" t="s">
        <v>689</v>
      </c>
      <c r="C65" s="389" t="s">
        <v>12</v>
      </c>
      <c r="D65" s="377">
        <f>9.44+3.53+3.53+9.94+4.77+29.02+42+8.32</f>
        <v>110.54999999999998</v>
      </c>
    </row>
    <row r="66" spans="1:4" s="2" customFormat="1" ht="18" customHeight="1">
      <c r="A66" s="381"/>
      <c r="B66" s="370" t="s">
        <v>99</v>
      </c>
      <c r="C66" s="389" t="s">
        <v>12</v>
      </c>
      <c r="D66" s="383">
        <f>SUM(D65:D65)</f>
        <v>110.54999999999998</v>
      </c>
    </row>
    <row r="67" spans="1:4" s="2" customFormat="1" ht="27" customHeight="1">
      <c r="A67" s="369" t="s">
        <v>282</v>
      </c>
      <c r="B67" s="391" t="s">
        <v>290</v>
      </c>
      <c r="C67" s="389"/>
      <c r="D67" s="377"/>
    </row>
    <row r="68" spans="1:4" s="2" customFormat="1" ht="18" customHeight="1">
      <c r="A68" s="381"/>
      <c r="B68" s="390" t="s">
        <v>690</v>
      </c>
      <c r="C68" s="389" t="s">
        <v>12</v>
      </c>
      <c r="D68" s="377">
        <v>55.4</v>
      </c>
    </row>
    <row r="69" spans="1:4" s="2" customFormat="1" ht="18" customHeight="1">
      <c r="A69" s="381"/>
      <c r="B69" s="370" t="s">
        <v>99</v>
      </c>
      <c r="C69" s="389" t="s">
        <v>12</v>
      </c>
      <c r="D69" s="383">
        <f>SUM(D68:D68)</f>
        <v>55.4</v>
      </c>
    </row>
    <row r="70" spans="1:4" s="2" customFormat="1" ht="18" customHeight="1">
      <c r="A70" s="375" t="s">
        <v>108</v>
      </c>
      <c r="B70" s="521" t="s">
        <v>44</v>
      </c>
      <c r="C70" s="521"/>
      <c r="D70" s="522"/>
    </row>
    <row r="71" spans="1:4" s="8" customFormat="1" ht="18" customHeight="1">
      <c r="A71" s="396" t="s">
        <v>109</v>
      </c>
      <c r="B71" s="521" t="s">
        <v>110</v>
      </c>
      <c r="C71" s="521"/>
      <c r="D71" s="522"/>
    </row>
    <row r="72" spans="1:4" s="2" customFormat="1" ht="24" customHeight="1">
      <c r="A72" s="369" t="s">
        <v>52</v>
      </c>
      <c r="B72" s="391" t="s">
        <v>111</v>
      </c>
      <c r="C72" s="382" t="s">
        <v>47</v>
      </c>
      <c r="D72" s="394">
        <v>25</v>
      </c>
    </row>
    <row r="73" spans="1:4" s="2" customFormat="1" ht="18" customHeight="1">
      <c r="A73" s="369"/>
      <c r="B73" s="370" t="s">
        <v>99</v>
      </c>
      <c r="C73" s="389" t="s">
        <v>47</v>
      </c>
      <c r="D73" s="393">
        <f>D72</f>
        <v>25</v>
      </c>
    </row>
    <row r="74" spans="1:4" s="2" customFormat="1" ht="18.75" customHeight="1">
      <c r="A74" s="369" t="s">
        <v>54</v>
      </c>
      <c r="B74" s="391" t="s">
        <v>112</v>
      </c>
      <c r="C74" s="382" t="s">
        <v>47</v>
      </c>
      <c r="D74" s="394">
        <v>17</v>
      </c>
    </row>
    <row r="75" spans="1:4" s="2" customFormat="1" ht="18" customHeight="1">
      <c r="A75" s="369"/>
      <c r="B75" s="370" t="s">
        <v>99</v>
      </c>
      <c r="C75" s="389" t="s">
        <v>47</v>
      </c>
      <c r="D75" s="393">
        <f>D74</f>
        <v>17</v>
      </c>
    </row>
    <row r="76" spans="1:4" s="2" customFormat="1" ht="23.25" customHeight="1">
      <c r="A76" s="369" t="s">
        <v>292</v>
      </c>
      <c r="B76" s="391" t="s">
        <v>113</v>
      </c>
      <c r="C76" s="382" t="s">
        <v>47</v>
      </c>
      <c r="D76" s="394">
        <v>1</v>
      </c>
    </row>
    <row r="77" spans="1:4" s="2" customFormat="1" ht="18" customHeight="1">
      <c r="A77" s="369"/>
      <c r="B77" s="370" t="s">
        <v>99</v>
      </c>
      <c r="C77" s="389" t="s">
        <v>47</v>
      </c>
      <c r="D77" s="393">
        <f>D76</f>
        <v>1</v>
      </c>
    </row>
    <row r="78" spans="1:4" s="2" customFormat="1" ht="23.25" customHeight="1">
      <c r="A78" s="369" t="s">
        <v>56</v>
      </c>
      <c r="B78" s="391" t="s">
        <v>155</v>
      </c>
      <c r="C78" s="382" t="s">
        <v>47</v>
      </c>
      <c r="D78" s="394">
        <v>5</v>
      </c>
    </row>
    <row r="79" spans="1:4" s="2" customFormat="1" ht="18" customHeight="1">
      <c r="A79" s="369"/>
      <c r="B79" s="370" t="s">
        <v>99</v>
      </c>
      <c r="C79" s="389" t="s">
        <v>47</v>
      </c>
      <c r="D79" s="393">
        <f>D78</f>
        <v>5</v>
      </c>
    </row>
    <row r="80" spans="1:4" s="2" customFormat="1" ht="23.25" customHeight="1">
      <c r="A80" s="369" t="s">
        <v>58</v>
      </c>
      <c r="B80" s="391" t="s">
        <v>158</v>
      </c>
      <c r="C80" s="382" t="s">
        <v>47</v>
      </c>
      <c r="D80" s="394">
        <v>6</v>
      </c>
    </row>
    <row r="81" spans="1:4" s="2" customFormat="1" ht="18" customHeight="1">
      <c r="A81" s="369"/>
      <c r="B81" s="370" t="s">
        <v>99</v>
      </c>
      <c r="C81" s="389" t="s">
        <v>47</v>
      </c>
      <c r="D81" s="393">
        <f>D80</f>
        <v>6</v>
      </c>
    </row>
    <row r="82" spans="1:4" s="2" customFormat="1" ht="23.25" customHeight="1">
      <c r="A82" s="369" t="s">
        <v>59</v>
      </c>
      <c r="B82" s="391" t="s">
        <v>693</v>
      </c>
      <c r="C82" s="382" t="s">
        <v>47</v>
      </c>
      <c r="D82" s="394">
        <v>1</v>
      </c>
    </row>
    <row r="83" spans="1:4" s="2" customFormat="1" ht="18" customHeight="1">
      <c r="A83" s="369"/>
      <c r="B83" s="370" t="s">
        <v>99</v>
      </c>
      <c r="C83" s="389" t="s">
        <v>47</v>
      </c>
      <c r="D83" s="393">
        <f>D82</f>
        <v>1</v>
      </c>
    </row>
    <row r="84" spans="1:4" s="2" customFormat="1" ht="23.25" customHeight="1">
      <c r="A84" s="369" t="s">
        <v>61</v>
      </c>
      <c r="B84" s="391" t="s">
        <v>161</v>
      </c>
      <c r="C84" s="382" t="s">
        <v>47</v>
      </c>
      <c r="D84" s="394">
        <v>1</v>
      </c>
    </row>
    <row r="85" spans="1:4" s="2" customFormat="1" ht="18" customHeight="1">
      <c r="A85" s="369"/>
      <c r="B85" s="370" t="s">
        <v>99</v>
      </c>
      <c r="C85" s="389" t="s">
        <v>47</v>
      </c>
      <c r="D85" s="393">
        <f>D84</f>
        <v>1</v>
      </c>
    </row>
    <row r="86" spans="1:4" s="2" customFormat="1" ht="23.25" customHeight="1">
      <c r="A86" s="369" t="s">
        <v>62</v>
      </c>
      <c r="B86" s="391" t="s">
        <v>162</v>
      </c>
      <c r="C86" s="382" t="s">
        <v>29</v>
      </c>
      <c r="D86" s="377">
        <v>145</v>
      </c>
    </row>
    <row r="87" spans="1:4" s="2" customFormat="1" ht="18" customHeight="1">
      <c r="A87" s="369"/>
      <c r="B87" s="370" t="s">
        <v>99</v>
      </c>
      <c r="C87" s="389" t="s">
        <v>29</v>
      </c>
      <c r="D87" s="383">
        <f>D86</f>
        <v>145</v>
      </c>
    </row>
    <row r="88" spans="1:4" s="2" customFormat="1" ht="23.25" customHeight="1">
      <c r="A88" s="369" t="s">
        <v>183</v>
      </c>
      <c r="B88" s="391" t="s">
        <v>163</v>
      </c>
      <c r="C88" s="382" t="s">
        <v>29</v>
      </c>
      <c r="D88" s="377">
        <v>10</v>
      </c>
    </row>
    <row r="89" spans="1:4" s="2" customFormat="1" ht="18" customHeight="1">
      <c r="A89" s="369"/>
      <c r="B89" s="370" t="s">
        <v>99</v>
      </c>
      <c r="C89" s="389" t="s">
        <v>29</v>
      </c>
      <c r="D89" s="383">
        <f>D88</f>
        <v>10</v>
      </c>
    </row>
    <row r="90" spans="1:4" s="2" customFormat="1" ht="23.25" customHeight="1">
      <c r="A90" s="369" t="s">
        <v>184</v>
      </c>
      <c r="B90" s="391" t="s">
        <v>672</v>
      </c>
      <c r="C90" s="382" t="s">
        <v>47</v>
      </c>
      <c r="D90" s="377">
        <v>30</v>
      </c>
    </row>
    <row r="91" spans="1:4" s="2" customFormat="1" ht="18" customHeight="1">
      <c r="A91" s="369"/>
      <c r="B91" s="370" t="s">
        <v>99</v>
      </c>
      <c r="C91" s="389" t="s">
        <v>47</v>
      </c>
      <c r="D91" s="383">
        <f>D90</f>
        <v>30</v>
      </c>
    </row>
    <row r="92" spans="1:4" s="2" customFormat="1" ht="23.25" customHeight="1">
      <c r="A92" s="369" t="s">
        <v>185</v>
      </c>
      <c r="B92" s="391" t="s">
        <v>649</v>
      </c>
      <c r="C92" s="382" t="s">
        <v>47</v>
      </c>
      <c r="D92" s="377">
        <v>22</v>
      </c>
    </row>
    <row r="93" spans="1:4" s="2" customFormat="1" ht="18" customHeight="1">
      <c r="A93" s="369"/>
      <c r="B93" s="370" t="s">
        <v>99</v>
      </c>
      <c r="C93" s="389" t="s">
        <v>47</v>
      </c>
      <c r="D93" s="383">
        <f>D92</f>
        <v>22</v>
      </c>
    </row>
    <row r="94" spans="1:4" s="2" customFormat="1" ht="23.25" customHeight="1">
      <c r="A94" s="369" t="s">
        <v>671</v>
      </c>
      <c r="B94" s="391" t="s">
        <v>650</v>
      </c>
      <c r="C94" s="382" t="s">
        <v>47</v>
      </c>
      <c r="D94" s="377">
        <v>3</v>
      </c>
    </row>
    <row r="95" spans="1:4" s="2" customFormat="1" ht="18" customHeight="1">
      <c r="A95" s="369"/>
      <c r="B95" s="370" t="s">
        <v>99</v>
      </c>
      <c r="C95" s="389" t="s">
        <v>47</v>
      </c>
      <c r="D95" s="383">
        <v>3</v>
      </c>
    </row>
    <row r="96" spans="1:4" s="8" customFormat="1" ht="18" customHeight="1">
      <c r="A96" s="396" t="s">
        <v>114</v>
      </c>
      <c r="B96" s="521" t="s">
        <v>51</v>
      </c>
      <c r="C96" s="521"/>
      <c r="D96" s="522"/>
    </row>
    <row r="97" spans="1:4" s="2" customFormat="1" ht="30.75" customHeight="1">
      <c r="A97" s="369" t="s">
        <v>115</v>
      </c>
      <c r="B97" s="391" t="s">
        <v>53</v>
      </c>
      <c r="C97" s="513"/>
      <c r="D97" s="514"/>
    </row>
    <row r="98" spans="1:4" s="2" customFormat="1" ht="19.5" customHeight="1">
      <c r="A98" s="369"/>
      <c r="B98" s="388" t="s">
        <v>149</v>
      </c>
      <c r="C98" s="382" t="s">
        <v>116</v>
      </c>
      <c r="D98" s="394">
        <v>12</v>
      </c>
    </row>
    <row r="99" spans="1:4" s="2" customFormat="1" ht="18" customHeight="1">
      <c r="A99" s="378"/>
      <c r="B99" s="370" t="s">
        <v>99</v>
      </c>
      <c r="C99" s="382" t="s">
        <v>116</v>
      </c>
      <c r="D99" s="393">
        <f>D98</f>
        <v>12</v>
      </c>
    </row>
    <row r="100" spans="1:4" s="2" customFormat="1" ht="19.5" customHeight="1">
      <c r="A100" s="369" t="s">
        <v>117</v>
      </c>
      <c r="B100" s="391" t="s">
        <v>55</v>
      </c>
      <c r="C100" s="513"/>
      <c r="D100" s="514"/>
    </row>
    <row r="101" spans="1:4" s="2" customFormat="1" ht="18" customHeight="1">
      <c r="A101" s="369"/>
      <c r="B101" s="388" t="s">
        <v>149</v>
      </c>
      <c r="C101" s="382" t="s">
        <v>116</v>
      </c>
      <c r="D101" s="394">
        <v>18</v>
      </c>
    </row>
    <row r="102" spans="1:4" s="2" customFormat="1" ht="18" customHeight="1">
      <c r="A102" s="378"/>
      <c r="B102" s="370" t="s">
        <v>99</v>
      </c>
      <c r="C102" s="382" t="s">
        <v>116</v>
      </c>
      <c r="D102" s="393">
        <f>SUM(D101:D101)</f>
        <v>18</v>
      </c>
    </row>
    <row r="103" spans="1:4" s="2" customFormat="1" ht="31.5" customHeight="1">
      <c r="A103" s="369" t="s">
        <v>118</v>
      </c>
      <c r="B103" s="388" t="s">
        <v>57</v>
      </c>
      <c r="C103" s="382"/>
      <c r="D103" s="377"/>
    </row>
    <row r="104" spans="1:4" s="2" customFormat="1" ht="18" customHeight="1">
      <c r="A104" s="369"/>
      <c r="B104" s="388" t="s">
        <v>149</v>
      </c>
      <c r="C104" s="382" t="s">
        <v>116</v>
      </c>
      <c r="D104" s="394">
        <v>1</v>
      </c>
    </row>
    <row r="105" spans="1:4" s="2" customFormat="1" ht="18" customHeight="1">
      <c r="A105" s="381"/>
      <c r="B105" s="370" t="s">
        <v>99</v>
      </c>
      <c r="C105" s="389" t="s">
        <v>116</v>
      </c>
      <c r="D105" s="393">
        <f>SUM(D104)</f>
        <v>1</v>
      </c>
    </row>
    <row r="106" spans="1:4" s="2" customFormat="1" ht="18" customHeight="1">
      <c r="A106" s="369" t="s">
        <v>119</v>
      </c>
      <c r="B106" s="388" t="s">
        <v>578</v>
      </c>
      <c r="C106" s="382"/>
      <c r="D106" s="377"/>
    </row>
    <row r="107" spans="1:4" s="2" customFormat="1" ht="18" customHeight="1">
      <c r="A107" s="369"/>
      <c r="B107" s="388" t="s">
        <v>149</v>
      </c>
      <c r="C107" s="382" t="s">
        <v>116</v>
      </c>
      <c r="D107" s="394">
        <v>1</v>
      </c>
    </row>
    <row r="108" spans="1:4" s="2" customFormat="1" ht="18" customHeight="1">
      <c r="A108" s="369"/>
      <c r="B108" s="370" t="s">
        <v>99</v>
      </c>
      <c r="C108" s="389" t="s">
        <v>116</v>
      </c>
      <c r="D108" s="393">
        <f>SUM(D105)</f>
        <v>1</v>
      </c>
    </row>
    <row r="109" spans="1:4" s="2" customFormat="1" ht="18" customHeight="1">
      <c r="A109" s="369" t="s">
        <v>120</v>
      </c>
      <c r="B109" s="395" t="s">
        <v>121</v>
      </c>
      <c r="C109" s="382" t="s">
        <v>116</v>
      </c>
      <c r="D109" s="394">
        <v>1</v>
      </c>
    </row>
    <row r="110" spans="1:4" s="2" customFormat="1" ht="18" customHeight="1">
      <c r="A110" s="381"/>
      <c r="B110" s="370" t="s">
        <v>99</v>
      </c>
      <c r="C110" s="389" t="s">
        <v>116</v>
      </c>
      <c r="D110" s="393">
        <f>D109</f>
        <v>1</v>
      </c>
    </row>
    <row r="111" spans="1:4" s="2" customFormat="1" ht="18" customHeight="1">
      <c r="A111" s="369" t="s">
        <v>186</v>
      </c>
      <c r="B111" s="395" t="s">
        <v>122</v>
      </c>
      <c r="C111" s="382" t="s">
        <v>116</v>
      </c>
      <c r="D111" s="394">
        <v>4</v>
      </c>
    </row>
    <row r="112" spans="1:4" s="2" customFormat="1" ht="21.75" customHeight="1">
      <c r="A112" s="381"/>
      <c r="B112" s="370" t="s">
        <v>99</v>
      </c>
      <c r="C112" s="389" t="s">
        <v>116</v>
      </c>
      <c r="D112" s="393">
        <f>D111</f>
        <v>4</v>
      </c>
    </row>
    <row r="113" spans="1:5" s="2" customFormat="1" ht="21" customHeight="1">
      <c r="A113" s="369" t="s">
        <v>844</v>
      </c>
      <c r="B113" s="388" t="s">
        <v>695</v>
      </c>
      <c r="C113" s="382" t="s">
        <v>116</v>
      </c>
      <c r="D113" s="394">
        <v>1</v>
      </c>
    </row>
    <row r="114" spans="1:5" s="2" customFormat="1" ht="18" customHeight="1">
      <c r="A114" s="369"/>
      <c r="B114" s="370" t="s">
        <v>99</v>
      </c>
      <c r="C114" s="389" t="s">
        <v>116</v>
      </c>
      <c r="D114" s="393">
        <f>SUM(D110)</f>
        <v>1</v>
      </c>
    </row>
    <row r="115" spans="1:5" s="8" customFormat="1" ht="18" customHeight="1">
      <c r="A115" s="396" t="s">
        <v>63</v>
      </c>
      <c r="B115" s="521" t="s">
        <v>64</v>
      </c>
      <c r="C115" s="521"/>
      <c r="D115" s="522"/>
    </row>
    <row r="116" spans="1:5" s="2" customFormat="1" ht="18" customHeight="1">
      <c r="A116" s="369" t="s">
        <v>65</v>
      </c>
      <c r="B116" s="388" t="s">
        <v>66</v>
      </c>
      <c r="C116" s="397"/>
      <c r="D116" s="398"/>
    </row>
    <row r="117" spans="1:5" s="2" customFormat="1" ht="18" customHeight="1">
      <c r="A117" s="369"/>
      <c r="B117" s="390" t="s">
        <v>146</v>
      </c>
      <c r="C117" s="389" t="s">
        <v>12</v>
      </c>
      <c r="D117" s="377">
        <v>110.55</v>
      </c>
    </row>
    <row r="118" spans="1:5" s="2" customFormat="1" ht="18" customHeight="1">
      <c r="A118" s="381"/>
      <c r="B118" s="370" t="s">
        <v>99</v>
      </c>
      <c r="C118" s="389" t="s">
        <v>12</v>
      </c>
      <c r="D118" s="383">
        <f>SUM(D117)</f>
        <v>110.55</v>
      </c>
      <c r="E118" s="6"/>
    </row>
    <row r="119" spans="1:5" s="2" customFormat="1" ht="18" customHeight="1">
      <c r="A119" s="369" t="s">
        <v>67</v>
      </c>
      <c r="B119" s="388" t="s">
        <v>68</v>
      </c>
      <c r="C119" s="513"/>
      <c r="D119" s="514"/>
    </row>
    <row r="120" spans="1:5" s="2" customFormat="1" ht="18" customHeight="1">
      <c r="A120" s="369"/>
      <c r="B120" s="390" t="s">
        <v>105</v>
      </c>
      <c r="C120" s="389" t="s">
        <v>12</v>
      </c>
      <c r="D120" s="377">
        <v>110.55</v>
      </c>
    </row>
    <row r="121" spans="1:5" s="2" customFormat="1" ht="18" customHeight="1">
      <c r="A121" s="381"/>
      <c r="B121" s="370" t="s">
        <v>99</v>
      </c>
      <c r="C121" s="389" t="s">
        <v>12</v>
      </c>
      <c r="D121" s="383">
        <f>SUM(D120)</f>
        <v>110.55</v>
      </c>
    </row>
    <row r="122" spans="1:5" s="8" customFormat="1" ht="18" customHeight="1">
      <c r="A122" s="396" t="s">
        <v>69</v>
      </c>
      <c r="B122" s="521" t="s">
        <v>70</v>
      </c>
      <c r="C122" s="521"/>
      <c r="D122" s="522"/>
    </row>
    <row r="123" spans="1:5" s="8" customFormat="1" ht="18" customHeight="1">
      <c r="A123" s="396"/>
      <c r="B123" s="513"/>
      <c r="C123" s="513"/>
      <c r="D123" s="514"/>
    </row>
    <row r="124" spans="1:5" s="2" customFormat="1" ht="30" customHeight="1">
      <c r="A124" s="369" t="s">
        <v>71</v>
      </c>
      <c r="B124" s="395" t="s">
        <v>123</v>
      </c>
      <c r="C124" s="399"/>
      <c r="D124" s="400"/>
    </row>
    <row r="125" spans="1:5" s="2" customFormat="1" ht="19.5" customHeight="1">
      <c r="A125" s="369" t="s">
        <v>124</v>
      </c>
      <c r="B125" s="395" t="s">
        <v>702</v>
      </c>
      <c r="C125" s="382" t="s">
        <v>12</v>
      </c>
      <c r="D125" s="377">
        <f>(2*0.8)*4</f>
        <v>6.4</v>
      </c>
    </row>
    <row r="126" spans="1:5" s="2" customFormat="1" ht="21" customHeight="1">
      <c r="A126" s="369" t="s">
        <v>268</v>
      </c>
      <c r="B126" s="390" t="s">
        <v>701</v>
      </c>
      <c r="C126" s="382" t="s">
        <v>12</v>
      </c>
      <c r="D126" s="377">
        <f>(1.5*1.1)*3</f>
        <v>4.95</v>
      </c>
    </row>
    <row r="127" spans="1:5" s="2" customFormat="1" ht="18" customHeight="1">
      <c r="A127" s="369" t="s">
        <v>269</v>
      </c>
      <c r="B127" s="388" t="s">
        <v>703</v>
      </c>
      <c r="C127" s="382" t="s">
        <v>12</v>
      </c>
      <c r="D127" s="377">
        <f>(0.8*0.5)*2</f>
        <v>0.8</v>
      </c>
    </row>
    <row r="128" spans="1:5" s="2" customFormat="1" ht="18" customHeight="1">
      <c r="A128" s="378"/>
      <c r="B128" s="370" t="s">
        <v>99</v>
      </c>
      <c r="C128" s="382" t="s">
        <v>12</v>
      </c>
      <c r="D128" s="383">
        <f>SUM(D125:D127)</f>
        <v>12.150000000000002</v>
      </c>
    </row>
    <row r="129" spans="1:4" s="2" customFormat="1" ht="30" customHeight="1">
      <c r="A129" s="369" t="s">
        <v>72</v>
      </c>
      <c r="B129" s="395" t="s">
        <v>150</v>
      </c>
      <c r="C129" s="399"/>
      <c r="D129" s="400"/>
    </row>
    <row r="130" spans="1:4" s="2" customFormat="1" ht="19.5" customHeight="1">
      <c r="A130" s="369" t="s">
        <v>124</v>
      </c>
      <c r="B130" s="395" t="s">
        <v>705</v>
      </c>
      <c r="C130" s="382" t="s">
        <v>12</v>
      </c>
      <c r="D130" s="377">
        <f>4.45*3.3</f>
        <v>14.685</v>
      </c>
    </row>
    <row r="131" spans="1:4" s="2" customFormat="1" ht="19.5" customHeight="1">
      <c r="A131" s="369" t="s">
        <v>268</v>
      </c>
      <c r="B131" s="390" t="s">
        <v>704</v>
      </c>
      <c r="C131" s="382" t="s">
        <v>12</v>
      </c>
      <c r="D131" s="377">
        <f>0.9*2.1</f>
        <v>1.8900000000000001</v>
      </c>
    </row>
    <row r="132" spans="1:4" s="2" customFormat="1" ht="21" customHeight="1">
      <c r="A132" s="369"/>
      <c r="B132" s="370" t="s">
        <v>99</v>
      </c>
      <c r="C132" s="382" t="s">
        <v>12</v>
      </c>
      <c r="D132" s="383">
        <f>SUM(D130:D131)</f>
        <v>16.574999999999999</v>
      </c>
    </row>
    <row r="133" spans="1:4" s="2" customFormat="1" ht="18" customHeight="1">
      <c r="A133" s="369" t="s">
        <v>269</v>
      </c>
      <c r="B133" s="395" t="s">
        <v>706</v>
      </c>
      <c r="C133" s="382" t="s">
        <v>12</v>
      </c>
      <c r="D133" s="377">
        <f>(0.8*2.1)*4</f>
        <v>6.7200000000000006</v>
      </c>
    </row>
    <row r="134" spans="1:4" s="2" customFormat="1" ht="18" customHeight="1">
      <c r="A134" s="369" t="s">
        <v>270</v>
      </c>
      <c r="B134" s="395" t="s">
        <v>707</v>
      </c>
      <c r="C134" s="382" t="s">
        <v>12</v>
      </c>
      <c r="D134" s="377">
        <f>(0.6*2.1)*3</f>
        <v>3.7800000000000002</v>
      </c>
    </row>
    <row r="135" spans="1:4" s="2" customFormat="1" ht="18" customHeight="1">
      <c r="A135" s="378"/>
      <c r="B135" s="370" t="s">
        <v>99</v>
      </c>
      <c r="C135" s="382" t="s">
        <v>12</v>
      </c>
      <c r="D135" s="383">
        <f>SUM(D133:D134)</f>
        <v>10.5</v>
      </c>
    </row>
    <row r="136" spans="1:4" s="2" customFormat="1" ht="18" customHeight="1">
      <c r="A136" s="369" t="s">
        <v>637</v>
      </c>
      <c r="B136" s="390" t="s">
        <v>638</v>
      </c>
      <c r="C136" s="382"/>
      <c r="D136" s="383"/>
    </row>
    <row r="137" spans="1:4" s="2" customFormat="1" ht="18" customHeight="1">
      <c r="A137" s="369" t="s">
        <v>642</v>
      </c>
      <c r="B137" s="390" t="s">
        <v>708</v>
      </c>
      <c r="C137" s="382" t="s">
        <v>12</v>
      </c>
      <c r="D137" s="377">
        <v>7.84</v>
      </c>
    </row>
    <row r="138" spans="1:4" s="2" customFormat="1" ht="18" customHeight="1">
      <c r="A138" s="369"/>
      <c r="B138" s="370" t="s">
        <v>99</v>
      </c>
      <c r="C138" s="382" t="s">
        <v>12</v>
      </c>
      <c r="D138" s="383">
        <f>SUM(D136:D137)</f>
        <v>7.84</v>
      </c>
    </row>
    <row r="139" spans="1:4" s="8" customFormat="1" ht="18" customHeight="1">
      <c r="A139" s="396" t="s">
        <v>74</v>
      </c>
      <c r="B139" s="521" t="s">
        <v>75</v>
      </c>
      <c r="C139" s="521"/>
      <c r="D139" s="522"/>
    </row>
    <row r="140" spans="1:4" s="2" customFormat="1" ht="31.5" customHeight="1">
      <c r="A140" s="369" t="s">
        <v>76</v>
      </c>
      <c r="B140" s="388" t="s">
        <v>77</v>
      </c>
      <c r="C140" s="513"/>
      <c r="D140" s="514"/>
    </row>
    <row r="141" spans="1:4" s="2" customFormat="1" ht="32.25" customHeight="1">
      <c r="A141" s="381"/>
      <c r="B141" s="388" t="s">
        <v>709</v>
      </c>
      <c r="C141" s="382" t="s">
        <v>12</v>
      </c>
      <c r="D141" s="516">
        <v>195.39</v>
      </c>
    </row>
    <row r="142" spans="1:4" s="2" customFormat="1" ht="18" customHeight="1">
      <c r="A142" s="378"/>
      <c r="B142" s="370" t="s">
        <v>99</v>
      </c>
      <c r="C142" s="382" t="s">
        <v>12</v>
      </c>
      <c r="D142" s="383">
        <f>SUM(D141)</f>
        <v>195.39</v>
      </c>
    </row>
    <row r="143" spans="1:4" s="2" customFormat="1" ht="30" customHeight="1">
      <c r="A143" s="381" t="s">
        <v>78</v>
      </c>
      <c r="B143" s="388" t="s">
        <v>79</v>
      </c>
      <c r="C143" s="389"/>
      <c r="D143" s="383"/>
    </row>
    <row r="144" spans="1:4" s="2" customFormat="1" ht="30" customHeight="1">
      <c r="A144" s="381"/>
      <c r="B144" s="388" t="s">
        <v>710</v>
      </c>
      <c r="C144" s="382" t="s">
        <v>12</v>
      </c>
      <c r="D144" s="377">
        <v>195.39</v>
      </c>
    </row>
    <row r="145" spans="1:5" s="2" customFormat="1" ht="22.5" customHeight="1">
      <c r="A145" s="381"/>
      <c r="B145" s="370" t="s">
        <v>99</v>
      </c>
      <c r="C145" s="389" t="s">
        <v>12</v>
      </c>
      <c r="D145" s="383">
        <f>SUM(D144:D144)</f>
        <v>195.39</v>
      </c>
      <c r="E145" s="6"/>
    </row>
    <row r="146" spans="1:5" s="2" customFormat="1" ht="18" customHeight="1">
      <c r="A146" s="375" t="s">
        <v>125</v>
      </c>
      <c r="B146" s="521" t="s">
        <v>83</v>
      </c>
      <c r="C146" s="521"/>
      <c r="D146" s="522"/>
    </row>
    <row r="147" spans="1:5" s="2" customFormat="1" ht="18" customHeight="1">
      <c r="A147" s="369" t="s">
        <v>80</v>
      </c>
      <c r="B147" s="388" t="s">
        <v>85</v>
      </c>
      <c r="C147" s="397"/>
      <c r="D147" s="398"/>
    </row>
    <row r="148" spans="1:5" s="2" customFormat="1" ht="18" customHeight="1">
      <c r="A148" s="369"/>
      <c r="B148" s="388" t="s">
        <v>711</v>
      </c>
      <c r="C148" s="382" t="s">
        <v>116</v>
      </c>
      <c r="D148" s="394">
        <v>2</v>
      </c>
    </row>
    <row r="149" spans="1:5" s="2" customFormat="1" ht="18" customHeight="1">
      <c r="A149" s="381"/>
      <c r="B149" s="370" t="s">
        <v>99</v>
      </c>
      <c r="C149" s="389" t="s">
        <v>116</v>
      </c>
      <c r="D149" s="393">
        <f>SUM(D148)</f>
        <v>2</v>
      </c>
      <c r="E149" s="6"/>
    </row>
    <row r="150" spans="1:5" s="2" customFormat="1" ht="18" customHeight="1">
      <c r="A150" s="369" t="s">
        <v>81</v>
      </c>
      <c r="B150" s="388" t="s">
        <v>87</v>
      </c>
      <c r="C150" s="513"/>
      <c r="D150" s="517"/>
    </row>
    <row r="151" spans="1:5" s="2" customFormat="1" ht="18" customHeight="1">
      <c r="A151" s="369"/>
      <c r="B151" s="388" t="s">
        <v>152</v>
      </c>
      <c r="C151" s="382" t="s">
        <v>116</v>
      </c>
      <c r="D151" s="394">
        <v>2</v>
      </c>
    </row>
    <row r="152" spans="1:5" s="2" customFormat="1" ht="18" customHeight="1">
      <c r="A152" s="381"/>
      <c r="B152" s="370" t="s">
        <v>99</v>
      </c>
      <c r="C152" s="389" t="s">
        <v>116</v>
      </c>
      <c r="D152" s="393">
        <f>SUM(D151)</f>
        <v>2</v>
      </c>
    </row>
    <row r="153" spans="1:5" s="2" customFormat="1" ht="18" customHeight="1">
      <c r="A153" s="369" t="s">
        <v>126</v>
      </c>
      <c r="B153" s="388" t="s">
        <v>187</v>
      </c>
      <c r="C153" s="513"/>
      <c r="D153" s="514"/>
    </row>
    <row r="154" spans="1:5" s="2" customFormat="1" ht="18" customHeight="1">
      <c r="A154" s="369"/>
      <c r="B154" s="388" t="s">
        <v>210</v>
      </c>
      <c r="C154" s="382" t="s">
        <v>116</v>
      </c>
      <c r="D154" s="394">
        <v>1</v>
      </c>
    </row>
    <row r="155" spans="1:5" s="2" customFormat="1" ht="18" customHeight="1">
      <c r="A155" s="381"/>
      <c r="B155" s="370" t="s">
        <v>99</v>
      </c>
      <c r="C155" s="389" t="s">
        <v>116</v>
      </c>
      <c r="D155" s="393">
        <f>SUM(D154)</f>
        <v>1</v>
      </c>
    </row>
    <row r="156" spans="1:5" s="2" customFormat="1" ht="18" customHeight="1">
      <c r="A156" s="369" t="s">
        <v>127</v>
      </c>
      <c r="B156" s="388" t="s">
        <v>188</v>
      </c>
      <c r="C156" s="513"/>
      <c r="D156" s="514"/>
    </row>
    <row r="157" spans="1:5" s="2" customFormat="1" ht="18" customHeight="1">
      <c r="A157" s="369"/>
      <c r="B157" s="388" t="s">
        <v>211</v>
      </c>
      <c r="C157" s="389" t="s">
        <v>12</v>
      </c>
      <c r="D157" s="377">
        <v>2</v>
      </c>
    </row>
    <row r="158" spans="1:5" s="2" customFormat="1" ht="18" customHeight="1">
      <c r="A158" s="381"/>
      <c r="B158" s="370" t="s">
        <v>99</v>
      </c>
      <c r="C158" s="389" t="s">
        <v>12</v>
      </c>
      <c r="D158" s="383">
        <f>SUM(D157)</f>
        <v>2</v>
      </c>
    </row>
    <row r="159" spans="1:5" s="8" customFormat="1" ht="20.100000000000001" customHeight="1">
      <c r="A159" s="396" t="s">
        <v>82</v>
      </c>
      <c r="B159" s="521" t="s">
        <v>171</v>
      </c>
      <c r="C159" s="521"/>
      <c r="D159" s="522"/>
    </row>
    <row r="160" spans="1:5" s="2" customFormat="1" ht="18.75" customHeight="1">
      <c r="A160" s="369" t="s">
        <v>84</v>
      </c>
      <c r="B160" s="391" t="s">
        <v>153</v>
      </c>
      <c r="C160" s="391"/>
      <c r="D160" s="401"/>
    </row>
    <row r="161" spans="1:4" s="2" customFormat="1" ht="18.75" customHeight="1">
      <c r="A161" s="402"/>
      <c r="B161" s="391" t="s">
        <v>149</v>
      </c>
      <c r="C161" s="382" t="s">
        <v>12</v>
      </c>
      <c r="D161" s="403">
        <v>189.85</v>
      </c>
    </row>
    <row r="162" spans="1:4" s="2" customFormat="1" ht="18.75" customHeight="1">
      <c r="A162" s="381"/>
      <c r="B162" s="370" t="s">
        <v>99</v>
      </c>
      <c r="C162" s="389" t="s">
        <v>12</v>
      </c>
      <c r="D162" s="383">
        <f>SUM(D161)</f>
        <v>189.85</v>
      </c>
    </row>
    <row r="163" spans="1:4" s="2" customFormat="1" ht="18.75" customHeight="1">
      <c r="A163" s="369" t="s">
        <v>86</v>
      </c>
      <c r="B163" s="391" t="s">
        <v>148</v>
      </c>
      <c r="C163" s="391"/>
      <c r="D163" s="401"/>
    </row>
    <row r="164" spans="1:4" s="2" customFormat="1" ht="18.75" customHeight="1">
      <c r="A164" s="402"/>
      <c r="B164" s="391" t="s">
        <v>149</v>
      </c>
      <c r="C164" s="382" t="s">
        <v>12</v>
      </c>
      <c r="D164" s="403">
        <v>189.85</v>
      </c>
    </row>
    <row r="165" spans="1:4" s="2" customFormat="1" ht="18.75" customHeight="1">
      <c r="A165" s="381"/>
      <c r="B165" s="370" t="s">
        <v>99</v>
      </c>
      <c r="C165" s="389" t="s">
        <v>12</v>
      </c>
      <c r="D165" s="383">
        <f>SUM(D164)</f>
        <v>189.85</v>
      </c>
    </row>
    <row r="166" spans="1:4" s="2" customFormat="1" ht="18.75" customHeight="1">
      <c r="A166" s="369" t="s">
        <v>88</v>
      </c>
      <c r="B166" s="404" t="s">
        <v>219</v>
      </c>
      <c r="C166" s="391"/>
      <c r="D166" s="401"/>
    </row>
    <row r="167" spans="1:4" s="2" customFormat="1" ht="18.75" customHeight="1">
      <c r="A167" s="402"/>
      <c r="B167" s="391" t="s">
        <v>149</v>
      </c>
      <c r="C167" s="382" t="s">
        <v>12</v>
      </c>
      <c r="D167" s="403">
        <v>189.85</v>
      </c>
    </row>
    <row r="168" spans="1:4" s="2" customFormat="1" ht="18.75" customHeight="1">
      <c r="A168" s="381"/>
      <c r="B168" s="370" t="s">
        <v>99</v>
      </c>
      <c r="C168" s="389" t="s">
        <v>12</v>
      </c>
      <c r="D168" s="383">
        <f>SUM(D167)</f>
        <v>189.85</v>
      </c>
    </row>
    <row r="169" spans="1:4" s="2" customFormat="1" ht="18.75" customHeight="1">
      <c r="A169" s="369" t="s">
        <v>89</v>
      </c>
      <c r="B169" s="404" t="s">
        <v>654</v>
      </c>
      <c r="C169" s="391"/>
      <c r="D169" s="401"/>
    </row>
    <row r="170" spans="1:4" s="2" customFormat="1" ht="18.75" customHeight="1">
      <c r="A170" s="402"/>
      <c r="B170" s="391" t="s">
        <v>149</v>
      </c>
      <c r="C170" s="382" t="s">
        <v>12</v>
      </c>
      <c r="D170" s="403">
        <v>189.85</v>
      </c>
    </row>
    <row r="171" spans="1:4" s="2" customFormat="1" ht="18.75" customHeight="1">
      <c r="A171" s="381"/>
      <c r="B171" s="370" t="s">
        <v>99</v>
      </c>
      <c r="C171" s="389" t="s">
        <v>12</v>
      </c>
      <c r="D171" s="383">
        <f>SUM(D170)</f>
        <v>189.85</v>
      </c>
    </row>
    <row r="172" spans="1:4" s="8" customFormat="1" ht="20.100000000000001" customHeight="1">
      <c r="A172" s="396" t="s">
        <v>91</v>
      </c>
      <c r="B172" s="521" t="s">
        <v>271</v>
      </c>
      <c r="C172" s="521"/>
      <c r="D172" s="522"/>
    </row>
    <row r="173" spans="1:4" s="2" customFormat="1" ht="18.75" customHeight="1">
      <c r="A173" s="369" t="s">
        <v>93</v>
      </c>
      <c r="B173" s="391" t="s">
        <v>220</v>
      </c>
      <c r="C173" s="382" t="s">
        <v>116</v>
      </c>
      <c r="D173" s="403">
        <v>8</v>
      </c>
    </row>
    <row r="174" spans="1:4" s="2" customFormat="1" ht="18.75" customHeight="1">
      <c r="A174" s="381"/>
      <c r="B174" s="370" t="s">
        <v>99</v>
      </c>
      <c r="C174" s="389" t="s">
        <v>116</v>
      </c>
      <c r="D174" s="393">
        <v>8</v>
      </c>
    </row>
    <row r="175" spans="1:4" s="2" customFormat="1" ht="18.75" customHeight="1">
      <c r="A175" s="369" t="s">
        <v>94</v>
      </c>
      <c r="B175" s="391" t="s">
        <v>221</v>
      </c>
      <c r="C175" s="382" t="s">
        <v>116</v>
      </c>
      <c r="D175" s="403">
        <v>2</v>
      </c>
    </row>
    <row r="176" spans="1:4" s="2" customFormat="1" ht="18.75" customHeight="1">
      <c r="A176" s="381"/>
      <c r="B176" s="370" t="s">
        <v>99</v>
      </c>
      <c r="C176" s="389" t="s">
        <v>116</v>
      </c>
      <c r="D176" s="393">
        <v>2</v>
      </c>
    </row>
    <row r="177" spans="1:4" s="8" customFormat="1" ht="20.100000000000001" customHeight="1">
      <c r="A177" s="396" t="s">
        <v>196</v>
      </c>
      <c r="B177" s="521" t="s">
        <v>92</v>
      </c>
      <c r="C177" s="521"/>
      <c r="D177" s="522"/>
    </row>
    <row r="178" spans="1:4" s="2" customFormat="1" ht="30" customHeight="1">
      <c r="A178" s="381" t="s">
        <v>197</v>
      </c>
      <c r="B178" s="391" t="s">
        <v>140</v>
      </c>
      <c r="C178" s="389"/>
      <c r="D178" s="383"/>
    </row>
    <row r="179" spans="1:4" s="2" customFormat="1" ht="18" customHeight="1">
      <c r="A179" s="381"/>
      <c r="B179" s="391" t="s">
        <v>147</v>
      </c>
      <c r="C179" s="389" t="s">
        <v>102</v>
      </c>
      <c r="D179" s="377">
        <f>(0.8*3)+ 25%*(0.8*3)</f>
        <v>3.0000000000000004</v>
      </c>
    </row>
    <row r="180" spans="1:4" s="2" customFormat="1" ht="18" customHeight="1">
      <c r="A180" s="381"/>
      <c r="B180" s="370" t="s">
        <v>99</v>
      </c>
      <c r="C180" s="389" t="s">
        <v>12</v>
      </c>
      <c r="D180" s="383">
        <f>SUM(D179)</f>
        <v>3.0000000000000004</v>
      </c>
    </row>
    <row r="181" spans="1:4" s="2" customFormat="1" ht="20.100000000000001" customHeight="1">
      <c r="A181" s="369" t="s">
        <v>198</v>
      </c>
      <c r="B181" s="388" t="s">
        <v>128</v>
      </c>
      <c r="C181" s="405" t="s">
        <v>12</v>
      </c>
      <c r="D181" s="377">
        <v>189.85</v>
      </c>
    </row>
    <row r="182" spans="1:4" s="2" customFormat="1" ht="18" customHeight="1">
      <c r="A182" s="381"/>
      <c r="B182" s="370" t="s">
        <v>99</v>
      </c>
      <c r="C182" s="389" t="s">
        <v>12</v>
      </c>
      <c r="D182" s="383">
        <f>SUM(D181)</f>
        <v>189.85</v>
      </c>
    </row>
    <row r="183" spans="1:4" s="2" customFormat="1" ht="27" customHeight="1">
      <c r="A183" s="381" t="s">
        <v>199</v>
      </c>
      <c r="B183" s="388" t="s">
        <v>95</v>
      </c>
      <c r="C183" s="382" t="s">
        <v>9</v>
      </c>
      <c r="D183" s="393">
        <v>1</v>
      </c>
    </row>
    <row r="184" spans="1:4" s="2" customFormat="1" ht="27" customHeight="1">
      <c r="A184" s="381"/>
      <c r="B184" s="370" t="s">
        <v>99</v>
      </c>
      <c r="C184" s="382" t="s">
        <v>9</v>
      </c>
      <c r="D184" s="393">
        <f>SUM(D183)</f>
        <v>1</v>
      </c>
    </row>
    <row r="185" spans="1:4" s="2" customFormat="1" ht="27" customHeight="1">
      <c r="A185" s="381" t="s">
        <v>200</v>
      </c>
      <c r="B185" s="391" t="s">
        <v>679</v>
      </c>
      <c r="C185" s="389"/>
      <c r="D185" s="383"/>
    </row>
    <row r="186" spans="1:4" s="2" customFormat="1" ht="27" customHeight="1">
      <c r="A186" s="381"/>
      <c r="B186" s="391" t="s">
        <v>845</v>
      </c>
      <c r="C186" s="389" t="s">
        <v>102</v>
      </c>
      <c r="D186" s="377">
        <f>25+25+30+30</f>
        <v>110</v>
      </c>
    </row>
    <row r="187" spans="1:4" s="2" customFormat="1" ht="27" customHeight="1">
      <c r="A187" s="381"/>
      <c r="B187" s="370" t="s">
        <v>99</v>
      </c>
      <c r="C187" s="389" t="s">
        <v>102</v>
      </c>
      <c r="D187" s="383">
        <f>SUM(D186)</f>
        <v>110</v>
      </c>
    </row>
    <row r="188" spans="1:4" s="2" customFormat="1" ht="27" customHeight="1">
      <c r="A188" s="369" t="s">
        <v>201</v>
      </c>
      <c r="B188" s="388" t="s">
        <v>846</v>
      </c>
      <c r="C188" s="405" t="s">
        <v>102</v>
      </c>
      <c r="D188" s="377">
        <f>25+25+30+30</f>
        <v>110</v>
      </c>
    </row>
    <row r="189" spans="1:4" s="2" customFormat="1" ht="27" customHeight="1" thickBot="1">
      <c r="A189" s="385"/>
      <c r="B189" s="386" t="s">
        <v>99</v>
      </c>
      <c r="C189" s="392" t="s">
        <v>102</v>
      </c>
      <c r="D189" s="387">
        <f>SUM(D188)</f>
        <v>110</v>
      </c>
    </row>
    <row r="190" spans="1:4" ht="18" customHeight="1" thickTop="1">
      <c r="A190" s="538"/>
      <c r="B190" s="538"/>
      <c r="C190" s="538"/>
      <c r="D190" s="538"/>
    </row>
    <row r="191" spans="1:4" ht="18" customHeight="1">
      <c r="A191" s="523"/>
      <c r="B191" s="523"/>
      <c r="C191" s="523"/>
      <c r="D191" s="523"/>
    </row>
    <row r="192" spans="1:4" ht="18" customHeight="1">
      <c r="A192" s="523"/>
      <c r="B192" s="523"/>
      <c r="C192" s="523"/>
      <c r="D192" s="523"/>
    </row>
    <row r="193" spans="1:4" ht="18" customHeight="1">
      <c r="A193" s="523"/>
      <c r="B193" s="523"/>
      <c r="C193" s="523"/>
      <c r="D193" s="523"/>
    </row>
    <row r="194" spans="1:4">
      <c r="A194" s="523"/>
      <c r="B194" s="523"/>
      <c r="C194" s="523"/>
      <c r="D194" s="523"/>
    </row>
    <row r="195" spans="1:4">
      <c r="A195" s="523"/>
      <c r="B195" s="523"/>
      <c r="C195" s="523"/>
      <c r="D195" s="523"/>
    </row>
    <row r="196" spans="1:4">
      <c r="A196" s="523"/>
      <c r="B196" s="523"/>
      <c r="C196" s="523"/>
      <c r="D196" s="523"/>
    </row>
    <row r="197" spans="1:4">
      <c r="A197" s="523"/>
      <c r="B197" s="523"/>
      <c r="C197" s="523"/>
      <c r="D197" s="523"/>
    </row>
    <row r="198" spans="1:4">
      <c r="A198" s="523"/>
      <c r="B198" s="523"/>
      <c r="C198" s="523"/>
      <c r="D198" s="523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</sheetData>
  <customSheetViews>
    <customSheetView guid="{3E3604AA-1B78-4EF7-9E14-22AE5816212E}" scale="110" showPageBreaks="1" view="pageBreakPreview">
      <selection activeCell="I12" sqref="I12"/>
      <pageMargins left="0.511811024" right="0.511811024" top="0.78740157499999996" bottom="0.78740157499999996" header="0.31496062000000002" footer="0.31496062000000002"/>
      <pageSetup paperSize="9" scale="80" orientation="portrait" r:id="rId1"/>
    </customSheetView>
  </customSheetViews>
  <mergeCells count="25">
    <mergeCell ref="B146:D146"/>
    <mergeCell ref="B177:D177"/>
    <mergeCell ref="B96:D96"/>
    <mergeCell ref="B122:D122"/>
    <mergeCell ref="A190:D198"/>
    <mergeCell ref="B139:D139"/>
    <mergeCell ref="B115:D115"/>
    <mergeCell ref="B159:D159"/>
    <mergeCell ref="B172:D172"/>
    <mergeCell ref="A1:D6"/>
    <mergeCell ref="B47:D47"/>
    <mergeCell ref="A7:D7"/>
    <mergeCell ref="A8:D8"/>
    <mergeCell ref="A9:D9"/>
    <mergeCell ref="A10:D10"/>
    <mergeCell ref="B11:D11"/>
    <mergeCell ref="B16:D16"/>
    <mergeCell ref="B35:D35"/>
    <mergeCell ref="C36:D36"/>
    <mergeCell ref="B23:D23"/>
    <mergeCell ref="B70:D70"/>
    <mergeCell ref="B30:D30"/>
    <mergeCell ref="B39:D39"/>
    <mergeCell ref="B71:D71"/>
    <mergeCell ref="B57:D57"/>
  </mergeCells>
  <conditionalFormatting sqref="D141">
    <cfRule type="cellIs" dxfId="18" priority="1" stopIfTrue="1" operator="equal">
      <formula>0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77" orientation="portrait" horizontalDpi="360" verticalDpi="360" r:id="rId2"/>
  <rowBreaks count="5" manualBreakCount="5">
    <brk id="42" max="3" man="1"/>
    <brk id="75" max="3" man="1"/>
    <brk id="112" max="3" man="1"/>
    <brk id="148" max="3" man="1"/>
    <brk id="184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SheetLayoutView="100" workbookViewId="0">
      <selection activeCell="D8" sqref="D8:G9"/>
    </sheetView>
  </sheetViews>
  <sheetFormatPr defaultRowHeight="15"/>
  <cols>
    <col min="1" max="1" width="10.42578125" customWidth="1"/>
    <col min="2" max="2" width="13.42578125" customWidth="1"/>
    <col min="3" max="3" width="56.28515625" customWidth="1"/>
    <col min="4" max="4" width="11.140625" customWidth="1"/>
    <col min="5" max="5" width="13" customWidth="1"/>
    <col min="6" max="6" width="12" customWidth="1"/>
    <col min="7" max="7" width="13.140625" customWidth="1"/>
    <col min="8" max="8" width="13.5703125" customWidth="1"/>
    <col min="9" max="9" width="16.5703125" customWidth="1"/>
    <col min="10" max="10" width="14.7109375" customWidth="1"/>
    <col min="11" max="11" width="25" customWidth="1"/>
  </cols>
  <sheetData>
    <row r="1" spans="1:11">
      <c r="A1" s="549"/>
      <c r="B1" s="549"/>
      <c r="C1" s="549"/>
      <c r="D1" s="549"/>
      <c r="E1" s="549"/>
      <c r="F1" s="549"/>
      <c r="G1" s="549"/>
      <c r="H1" s="549"/>
      <c r="I1" s="549"/>
      <c r="J1" s="549"/>
    </row>
    <row r="2" spans="1:11">
      <c r="A2" s="549"/>
      <c r="B2" s="549"/>
      <c r="C2" s="549"/>
      <c r="D2" s="549"/>
      <c r="E2" s="549"/>
      <c r="F2" s="549"/>
      <c r="G2" s="549"/>
      <c r="H2" s="549"/>
      <c r="I2" s="549"/>
      <c r="J2" s="549"/>
    </row>
    <row r="3" spans="1:11">
      <c r="A3" s="549"/>
      <c r="B3" s="549"/>
      <c r="C3" s="549"/>
      <c r="D3" s="549"/>
      <c r="E3" s="549"/>
      <c r="F3" s="549"/>
      <c r="G3" s="549"/>
      <c r="H3" s="549"/>
      <c r="I3" s="549"/>
      <c r="J3" s="549"/>
    </row>
    <row r="4" spans="1:11">
      <c r="A4" s="549"/>
      <c r="B4" s="549"/>
      <c r="C4" s="549"/>
      <c r="D4" s="549"/>
      <c r="E4" s="549"/>
      <c r="F4" s="549"/>
      <c r="G4" s="549"/>
      <c r="H4" s="549"/>
      <c r="I4" s="549"/>
      <c r="J4" s="549"/>
    </row>
    <row r="5" spans="1:11" ht="31.5" customHeight="1">
      <c r="A5" s="549"/>
      <c r="B5" s="549"/>
      <c r="C5" s="549"/>
      <c r="D5" s="549"/>
      <c r="E5" s="549"/>
      <c r="F5" s="549"/>
      <c r="G5" s="549"/>
      <c r="H5" s="549"/>
      <c r="I5" s="549"/>
      <c r="J5" s="549"/>
    </row>
    <row r="6" spans="1:11" ht="15.75" thickBot="1">
      <c r="A6" s="524"/>
      <c r="B6" s="524"/>
      <c r="C6" s="524"/>
      <c r="D6" s="524"/>
      <c r="E6" s="524"/>
      <c r="F6" s="524"/>
      <c r="G6" s="524"/>
      <c r="H6" s="524"/>
      <c r="I6" s="524"/>
      <c r="J6" s="524"/>
    </row>
    <row r="7" spans="1:11" ht="29.25" customHeight="1" thickTop="1" thickBot="1">
      <c r="A7" s="550" t="s">
        <v>760</v>
      </c>
      <c r="B7" s="551"/>
      <c r="C7" s="551"/>
      <c r="D7" s="552" t="s">
        <v>202</v>
      </c>
      <c r="E7" s="553"/>
      <c r="F7" s="553"/>
      <c r="G7" s="553"/>
      <c r="H7" s="554" t="s">
        <v>867</v>
      </c>
      <c r="I7" s="551"/>
      <c r="J7" s="551"/>
    </row>
    <row r="8" spans="1:11" ht="33" customHeight="1" thickTop="1" thickBot="1">
      <c r="A8" s="555" t="s">
        <v>848</v>
      </c>
      <c r="B8" s="556"/>
      <c r="C8" s="557"/>
      <c r="D8" s="558" t="s">
        <v>869</v>
      </c>
      <c r="E8" s="559"/>
      <c r="F8" s="559"/>
      <c r="G8" s="560"/>
      <c r="H8" s="558" t="s">
        <v>629</v>
      </c>
      <c r="I8" s="574">
        <f>I93</f>
        <v>287433.4350074</v>
      </c>
      <c r="J8" s="575"/>
    </row>
    <row r="9" spans="1:11" ht="31.5" customHeight="1" thickTop="1" thickBot="1">
      <c r="A9" s="555" t="s">
        <v>849</v>
      </c>
      <c r="B9" s="556"/>
      <c r="C9" s="557"/>
      <c r="D9" s="561"/>
      <c r="E9" s="562"/>
      <c r="F9" s="562"/>
      <c r="G9" s="563"/>
      <c r="H9" s="561"/>
      <c r="I9" s="576"/>
      <c r="J9" s="577"/>
      <c r="K9" s="272">
        <f>I93</f>
        <v>287433.4350074</v>
      </c>
    </row>
    <row r="10" spans="1:11" ht="15" customHeight="1" thickTop="1">
      <c r="A10" s="567"/>
      <c r="B10" s="568"/>
      <c r="C10" s="568"/>
      <c r="D10" s="568"/>
      <c r="E10" s="568"/>
      <c r="F10" s="568"/>
      <c r="G10" s="568"/>
      <c r="H10" s="568"/>
      <c r="I10" s="568"/>
      <c r="J10" s="569"/>
    </row>
    <row r="11" spans="1:11" ht="26.25" customHeight="1">
      <c r="A11" s="572" t="s">
        <v>0</v>
      </c>
      <c r="B11" s="540" t="s">
        <v>590</v>
      </c>
      <c r="C11" s="540" t="s">
        <v>591</v>
      </c>
      <c r="D11" s="540" t="s">
        <v>592</v>
      </c>
      <c r="E11" s="570" t="s">
        <v>593</v>
      </c>
      <c r="F11" s="564" t="s">
        <v>4</v>
      </c>
      <c r="G11" s="565"/>
      <c r="H11" s="565"/>
      <c r="I11" s="566"/>
      <c r="J11" s="315" t="s">
        <v>594</v>
      </c>
    </row>
    <row r="12" spans="1:11" ht="30" customHeight="1">
      <c r="A12" s="573"/>
      <c r="B12" s="541"/>
      <c r="C12" s="541"/>
      <c r="D12" s="541"/>
      <c r="E12" s="571"/>
      <c r="F12" s="274" t="s">
        <v>595</v>
      </c>
      <c r="G12" s="274" t="s">
        <v>596</v>
      </c>
      <c r="H12" s="274" t="s">
        <v>597</v>
      </c>
      <c r="I12" s="275" t="s">
        <v>598</v>
      </c>
      <c r="J12" s="316">
        <v>0.28999999999999998</v>
      </c>
    </row>
    <row r="13" spans="1:11">
      <c r="A13" s="317"/>
      <c r="B13" s="273"/>
      <c r="C13" s="273"/>
      <c r="D13" s="273"/>
      <c r="E13" s="273"/>
      <c r="F13" s="273"/>
      <c r="G13" s="273"/>
      <c r="H13" s="273"/>
      <c r="I13" s="273"/>
      <c r="J13" s="318"/>
    </row>
    <row r="14" spans="1:11">
      <c r="A14" s="425">
        <v>1000000</v>
      </c>
      <c r="B14" s="279"/>
      <c r="C14" s="542" t="s">
        <v>599</v>
      </c>
      <c r="D14" s="543"/>
      <c r="E14" s="276"/>
      <c r="F14" s="276"/>
      <c r="G14" s="276"/>
      <c r="H14" s="314">
        <f>H15+H16</f>
        <v>1799.4738000000002</v>
      </c>
      <c r="I14" s="314">
        <f>SUM(I15:I16)</f>
        <v>2321.3212020000001</v>
      </c>
      <c r="J14" s="319"/>
    </row>
    <row r="15" spans="1:11" ht="30">
      <c r="A15" s="426">
        <v>1001000</v>
      </c>
      <c r="B15" s="281" t="s">
        <v>13</v>
      </c>
      <c r="C15" s="282" t="s">
        <v>11</v>
      </c>
      <c r="D15" s="283" t="s">
        <v>12</v>
      </c>
      <c r="E15" s="280">
        <f>'MEMÓRIA DE CÁLCULO'!D13</f>
        <v>6.16</v>
      </c>
      <c r="F15" s="287">
        <v>160.83000000000001</v>
      </c>
      <c r="G15" s="277">
        <f>((F15*$J$12)+F15)</f>
        <v>207.47070000000002</v>
      </c>
      <c r="H15" s="277">
        <f>F15*E15</f>
        <v>990.71280000000013</v>
      </c>
      <c r="I15" s="277">
        <f>G15*E15</f>
        <v>1278.0195120000001</v>
      </c>
      <c r="J15" s="320" t="s">
        <v>600</v>
      </c>
    </row>
    <row r="16" spans="1:11" ht="30">
      <c r="A16" s="426">
        <v>1002000</v>
      </c>
      <c r="B16" s="431" t="s">
        <v>222</v>
      </c>
      <c r="C16" s="282" t="s">
        <v>145</v>
      </c>
      <c r="D16" s="283" t="s">
        <v>12</v>
      </c>
      <c r="E16" s="280">
        <f>'MEMÓRIA DE CÁLCULO'!D15</f>
        <v>189.85</v>
      </c>
      <c r="F16" s="287">
        <v>4.26</v>
      </c>
      <c r="G16" s="277">
        <f>((F16*$J$12)+F16)</f>
        <v>5.4954000000000001</v>
      </c>
      <c r="H16" s="277">
        <f>F16*E16</f>
        <v>808.76099999999997</v>
      </c>
      <c r="I16" s="277">
        <f>G16*E16</f>
        <v>1043.30169</v>
      </c>
      <c r="J16" s="320" t="s">
        <v>600</v>
      </c>
    </row>
    <row r="17" spans="1:11">
      <c r="A17" s="427">
        <v>2000000</v>
      </c>
      <c r="B17" s="313"/>
      <c r="C17" s="544" t="s">
        <v>601</v>
      </c>
      <c r="D17" s="544"/>
      <c r="E17" s="278"/>
      <c r="F17" s="278"/>
      <c r="G17" s="278"/>
      <c r="H17" s="278">
        <f>SUM(H18:H19)</f>
        <v>949.0239600000001</v>
      </c>
      <c r="I17" s="278">
        <f>SUM(I18:I19)</f>
        <v>1224.2409084000001</v>
      </c>
      <c r="J17" s="321"/>
    </row>
    <row r="18" spans="1:11" ht="30">
      <c r="A18" s="426">
        <v>2001000</v>
      </c>
      <c r="B18" s="291" t="s">
        <v>175</v>
      </c>
      <c r="C18" s="288" t="s">
        <v>656</v>
      </c>
      <c r="D18" s="284" t="s">
        <v>17</v>
      </c>
      <c r="E18" s="280">
        <f>'MEMÓRIA DE CÁLCULO'!D20</f>
        <v>13.812000000000001</v>
      </c>
      <c r="F18" s="293">
        <v>43.08</v>
      </c>
      <c r="G18" s="277">
        <f>((F18*$J$12)+F18)</f>
        <v>55.5732</v>
      </c>
      <c r="H18" s="277">
        <f>F18*E18</f>
        <v>595.02096000000006</v>
      </c>
      <c r="I18" s="277">
        <f>G18*E18</f>
        <v>767.57703840000011</v>
      </c>
      <c r="J18" s="320" t="s">
        <v>600</v>
      </c>
    </row>
    <row r="19" spans="1:11" ht="30">
      <c r="A19" s="426">
        <v>2002000</v>
      </c>
      <c r="B19" s="291" t="s">
        <v>177</v>
      </c>
      <c r="C19" s="288" t="s">
        <v>657</v>
      </c>
      <c r="D19" s="284" t="s">
        <v>17</v>
      </c>
      <c r="E19" s="280">
        <f>'MEMÓRIA DE CÁLCULO'!D22</f>
        <v>3.77</v>
      </c>
      <c r="F19" s="293">
        <v>93.9</v>
      </c>
      <c r="G19" s="277">
        <f>((F19*$J$12)+F19)</f>
        <v>121.131</v>
      </c>
      <c r="H19" s="277">
        <f>F19*E19</f>
        <v>354.00300000000004</v>
      </c>
      <c r="I19" s="277">
        <f>G19*E19</f>
        <v>456.66387000000003</v>
      </c>
      <c r="J19" s="320" t="s">
        <v>600</v>
      </c>
    </row>
    <row r="20" spans="1:11">
      <c r="A20" s="427">
        <v>3000000</v>
      </c>
      <c r="B20" s="313"/>
      <c r="C20" s="544" t="s">
        <v>602</v>
      </c>
      <c r="D20" s="544"/>
      <c r="E20" s="278"/>
      <c r="F20" s="278"/>
      <c r="G20" s="278"/>
      <c r="H20" s="278">
        <f>SUM(H21:H22)</f>
        <v>13414.612859999997</v>
      </c>
      <c r="I20" s="278">
        <f>SUM(I21:I22)</f>
        <v>17304.850589399997</v>
      </c>
      <c r="J20" s="321"/>
    </row>
    <row r="21" spans="1:11" ht="30">
      <c r="A21" s="426">
        <v>3001000</v>
      </c>
      <c r="B21" s="291" t="s">
        <v>173</v>
      </c>
      <c r="C21" s="288" t="s">
        <v>658</v>
      </c>
      <c r="D21" s="291" t="s">
        <v>17</v>
      </c>
      <c r="E21" s="280">
        <f>'MEMÓRIA DE CÁLCULO'!D26</f>
        <v>2.88</v>
      </c>
      <c r="F21" s="293">
        <v>2189.6799999999998</v>
      </c>
      <c r="G21" s="277">
        <f>((F21*$J$12)+F21)</f>
        <v>2824.6871999999998</v>
      </c>
      <c r="H21" s="277">
        <f>F21*E21</f>
        <v>6306.2783999999992</v>
      </c>
      <c r="I21" s="277">
        <f>G21*E21</f>
        <v>8135.0991359999989</v>
      </c>
      <c r="J21" s="320" t="s">
        <v>600</v>
      </c>
    </row>
    <row r="22" spans="1:11" ht="30">
      <c r="A22" s="426">
        <v>3002000</v>
      </c>
      <c r="B22" s="432" t="s">
        <v>277</v>
      </c>
      <c r="C22" s="288" t="s">
        <v>659</v>
      </c>
      <c r="D22" s="284" t="s">
        <v>17</v>
      </c>
      <c r="E22" s="280">
        <f>'MEMÓRIA DE CÁLCULO'!D29</f>
        <v>3.4469999999999996</v>
      </c>
      <c r="F22" s="293">
        <v>2062.1799999999998</v>
      </c>
      <c r="G22" s="277">
        <f>((F22*$J$12)+F22)</f>
        <v>2660.2121999999999</v>
      </c>
      <c r="H22" s="277">
        <f>F22*E22</f>
        <v>7108.3344599999982</v>
      </c>
      <c r="I22" s="277">
        <f>G22*E22</f>
        <v>9169.7514533999984</v>
      </c>
      <c r="J22" s="320" t="s">
        <v>600</v>
      </c>
    </row>
    <row r="23" spans="1:11">
      <c r="A23" s="427">
        <v>4000000</v>
      </c>
      <c r="B23" s="313"/>
      <c r="C23" s="544" t="s">
        <v>603</v>
      </c>
      <c r="D23" s="544"/>
      <c r="E23" s="278"/>
      <c r="F23" s="278"/>
      <c r="G23" s="278"/>
      <c r="H23" s="278">
        <f>H24</f>
        <v>16041.10464</v>
      </c>
      <c r="I23" s="278">
        <f>I24</f>
        <v>20693.024985599997</v>
      </c>
      <c r="J23" s="321"/>
    </row>
    <row r="24" spans="1:11" s="409" customFormat="1" ht="30">
      <c r="A24" s="428">
        <v>4001000</v>
      </c>
      <c r="B24" s="423" t="s">
        <v>643</v>
      </c>
      <c r="C24" s="424" t="s">
        <v>685</v>
      </c>
      <c r="D24" s="423" t="s">
        <v>12</v>
      </c>
      <c r="E24" s="280">
        <f>'MEMÓRIA DE CÁLCULO'!D34</f>
        <v>6.798</v>
      </c>
      <c r="F24" s="280">
        <v>2359.6799999999998</v>
      </c>
      <c r="G24" s="280">
        <f>((F24*$J$12)+F24)</f>
        <v>3043.9871999999996</v>
      </c>
      <c r="H24" s="280">
        <f>F24*E24</f>
        <v>16041.10464</v>
      </c>
      <c r="I24" s="280">
        <f>G24*E24</f>
        <v>20693.024985599997</v>
      </c>
      <c r="J24" s="422" t="s">
        <v>600</v>
      </c>
      <c r="K24" s="410" t="s">
        <v>661</v>
      </c>
    </row>
    <row r="25" spans="1:11">
      <c r="A25" s="427">
        <v>5000000</v>
      </c>
      <c r="B25" s="313"/>
      <c r="C25" s="539" t="s">
        <v>604</v>
      </c>
      <c r="D25" s="539" t="s">
        <v>605</v>
      </c>
      <c r="E25" s="278"/>
      <c r="F25" s="278"/>
      <c r="G25" s="278"/>
      <c r="H25" s="278">
        <f>H26</f>
        <v>3240.1799999999994</v>
      </c>
      <c r="I25" s="278">
        <f>I26</f>
        <v>4179.8321999999989</v>
      </c>
      <c r="J25" s="321"/>
    </row>
    <row r="26" spans="1:11" ht="30">
      <c r="A26" s="428">
        <v>5001000</v>
      </c>
      <c r="B26" s="423" t="s">
        <v>769</v>
      </c>
      <c r="C26" s="474" t="s">
        <v>768</v>
      </c>
      <c r="D26" s="283" t="s">
        <v>12</v>
      </c>
      <c r="E26" s="280">
        <f>'MEMÓRIA DE CÁLCULO'!D38</f>
        <v>57.449999999999989</v>
      </c>
      <c r="F26" s="280">
        <v>56.4</v>
      </c>
      <c r="G26" s="280">
        <f>((F26*$J$12)+F26)</f>
        <v>72.756</v>
      </c>
      <c r="H26" s="280">
        <f>F26*E26</f>
        <v>3240.1799999999994</v>
      </c>
      <c r="I26" s="280">
        <f>G26*E26</f>
        <v>4179.8321999999989</v>
      </c>
      <c r="J26" s="422" t="s">
        <v>600</v>
      </c>
    </row>
    <row r="27" spans="1:11">
      <c r="A27" s="427">
        <v>6000000</v>
      </c>
      <c r="B27" s="313"/>
      <c r="C27" s="539" t="s">
        <v>606</v>
      </c>
      <c r="D27" s="539" t="s">
        <v>605</v>
      </c>
      <c r="E27" s="278"/>
      <c r="F27" s="278"/>
      <c r="G27" s="278"/>
      <c r="H27" s="278">
        <f>SUM(H28:H30)</f>
        <v>9691.9699000000001</v>
      </c>
      <c r="I27" s="278">
        <f>SUM(I28:I30)</f>
        <v>12502.641171000001</v>
      </c>
      <c r="J27" s="321"/>
    </row>
    <row r="28" spans="1:11" ht="46.15" customHeight="1" thickBot="1">
      <c r="A28" s="438">
        <v>6001000</v>
      </c>
      <c r="B28" s="327" t="s">
        <v>279</v>
      </c>
      <c r="C28" s="328" t="s">
        <v>278</v>
      </c>
      <c r="D28" s="329" t="s">
        <v>12</v>
      </c>
      <c r="E28" s="330">
        <v>241.19</v>
      </c>
      <c r="F28" s="331">
        <v>37.31</v>
      </c>
      <c r="G28" s="330">
        <f>((F28*$J$12)+F28)</f>
        <v>48.129900000000006</v>
      </c>
      <c r="H28" s="330">
        <f>F28*E28</f>
        <v>8998.7988999999998</v>
      </c>
      <c r="I28" s="330">
        <f>G28*E28</f>
        <v>11608.450581000001</v>
      </c>
      <c r="J28" s="441" t="s">
        <v>600</v>
      </c>
    </row>
    <row r="29" spans="1:11" ht="30.75" thickTop="1">
      <c r="A29" s="442">
        <v>6002000</v>
      </c>
      <c r="B29" s="322" t="s">
        <v>144</v>
      </c>
      <c r="C29" s="323" t="s">
        <v>141</v>
      </c>
      <c r="D29" s="324" t="s">
        <v>102</v>
      </c>
      <c r="E29" s="325">
        <f>'MEMÓRIA DE CÁLCULO'!D44</f>
        <v>15.9</v>
      </c>
      <c r="F29" s="326">
        <v>33.94</v>
      </c>
      <c r="G29" s="325">
        <f>((F29*$J$12)+F29)</f>
        <v>43.782599999999995</v>
      </c>
      <c r="H29" s="325">
        <f>F29*E29</f>
        <v>539.64599999999996</v>
      </c>
      <c r="I29" s="325">
        <f>G29*E29</f>
        <v>696.14333999999997</v>
      </c>
      <c r="J29" s="445" t="s">
        <v>600</v>
      </c>
    </row>
    <row r="30" spans="1:11" ht="30">
      <c r="A30" s="428">
        <v>6003000</v>
      </c>
      <c r="B30" s="281" t="s">
        <v>143</v>
      </c>
      <c r="C30" s="285" t="s">
        <v>142</v>
      </c>
      <c r="D30" s="286" t="s">
        <v>102</v>
      </c>
      <c r="E30" s="280">
        <f>'MEMÓRIA DE CÁLCULO'!D46</f>
        <v>7.5</v>
      </c>
      <c r="F30" s="287">
        <v>20.47</v>
      </c>
      <c r="G30" s="280">
        <f>((F30*$J$12)+F30)</f>
        <v>26.406299999999998</v>
      </c>
      <c r="H30" s="280">
        <f>F30*E30</f>
        <v>153.52499999999998</v>
      </c>
      <c r="I30" s="280">
        <f>G30*E30</f>
        <v>198.04724999999999</v>
      </c>
      <c r="J30" s="422" t="s">
        <v>600</v>
      </c>
    </row>
    <row r="31" spans="1:11">
      <c r="A31" s="427">
        <v>7000000</v>
      </c>
      <c r="B31" s="313"/>
      <c r="C31" s="539" t="s">
        <v>103</v>
      </c>
      <c r="D31" s="539" t="s">
        <v>605</v>
      </c>
      <c r="E31" s="278"/>
      <c r="F31" s="278"/>
      <c r="G31" s="278"/>
      <c r="H31" s="278">
        <f>SUM(H32:H35)</f>
        <v>18927.547200000001</v>
      </c>
      <c r="I31" s="278">
        <f>SUM(I32:I35)</f>
        <v>24416.535887999999</v>
      </c>
      <c r="J31" s="321"/>
    </row>
    <row r="32" spans="1:11" ht="30">
      <c r="A32" s="426">
        <v>7001000</v>
      </c>
      <c r="B32" s="281" t="s">
        <v>131</v>
      </c>
      <c r="C32" s="285" t="s">
        <v>33</v>
      </c>
      <c r="D32" s="286" t="s">
        <v>12</v>
      </c>
      <c r="E32" s="280">
        <f>'MEMÓRIA DE CÁLCULO'!D49</f>
        <v>291.24</v>
      </c>
      <c r="F32" s="287">
        <v>9.0399999999999991</v>
      </c>
      <c r="G32" s="277">
        <f>((F32*$J$12)+F32)</f>
        <v>11.661599999999998</v>
      </c>
      <c r="H32" s="277">
        <f>F32*E32</f>
        <v>2632.8096</v>
      </c>
      <c r="I32" s="277">
        <f>G32*E32</f>
        <v>3396.3243839999996</v>
      </c>
      <c r="J32" s="320" t="s">
        <v>600</v>
      </c>
    </row>
    <row r="33" spans="1:11" ht="30">
      <c r="A33" s="426">
        <v>7002000</v>
      </c>
      <c r="B33" s="281" t="s">
        <v>132</v>
      </c>
      <c r="C33" s="285" t="s">
        <v>35</v>
      </c>
      <c r="D33" s="286" t="s">
        <v>12</v>
      </c>
      <c r="E33" s="280">
        <f>'MEMÓRIA DE CÁLCULO'!D51</f>
        <v>195.39000000000001</v>
      </c>
      <c r="F33" s="287">
        <v>36.69</v>
      </c>
      <c r="G33" s="277">
        <f>((F33*$J$12)+F33)</f>
        <v>47.330099999999995</v>
      </c>
      <c r="H33" s="277">
        <f>F33*E33</f>
        <v>7168.8590999999997</v>
      </c>
      <c r="I33" s="277">
        <f>G33*E33</f>
        <v>9247.8282390000004</v>
      </c>
      <c r="J33" s="320" t="s">
        <v>600</v>
      </c>
    </row>
    <row r="34" spans="1:11" ht="30">
      <c r="A34" s="426">
        <v>7003000</v>
      </c>
      <c r="B34" s="281" t="s">
        <v>723</v>
      </c>
      <c r="C34" s="285" t="s">
        <v>722</v>
      </c>
      <c r="D34" s="286" t="s">
        <v>12</v>
      </c>
      <c r="E34" s="280">
        <f>'MEMÓRIA DE CÁLCULO'!D54</f>
        <v>95.85</v>
      </c>
      <c r="F34" s="287">
        <v>64.03</v>
      </c>
      <c r="G34" s="277">
        <f>((F34*$J$12)+F34)</f>
        <v>82.598700000000008</v>
      </c>
      <c r="H34" s="277">
        <f>F34*E34</f>
        <v>6137.2754999999997</v>
      </c>
      <c r="I34" s="277">
        <f>G34*E34</f>
        <v>7917.0853950000001</v>
      </c>
      <c r="J34" s="320" t="s">
        <v>600</v>
      </c>
    </row>
    <row r="35" spans="1:11" s="255" customFormat="1" ht="30">
      <c r="A35" s="428">
        <v>7004000</v>
      </c>
      <c r="B35" s="281" t="s">
        <v>644</v>
      </c>
      <c r="C35" s="285" t="s">
        <v>646</v>
      </c>
      <c r="D35" s="286" t="s">
        <v>12</v>
      </c>
      <c r="E35" s="280">
        <f>'MEMÓRIA DE CÁLCULO'!D55</f>
        <v>95.85</v>
      </c>
      <c r="F35" s="287">
        <v>31.18</v>
      </c>
      <c r="G35" s="280">
        <f>((F35*$J$12)+F35)</f>
        <v>40.222200000000001</v>
      </c>
      <c r="H35" s="280">
        <f>F35*E35</f>
        <v>2988.6029999999996</v>
      </c>
      <c r="I35" s="280">
        <f>G35*E35</f>
        <v>3855.2978699999999</v>
      </c>
      <c r="J35" s="422" t="s">
        <v>600</v>
      </c>
      <c r="K35" s="411" t="s">
        <v>661</v>
      </c>
    </row>
    <row r="36" spans="1:11">
      <c r="A36" s="425">
        <v>8000000</v>
      </c>
      <c r="B36" s="279"/>
      <c r="C36" s="545" t="s">
        <v>645</v>
      </c>
      <c r="D36" s="545"/>
      <c r="E36" s="435"/>
      <c r="F36" s="435"/>
      <c r="G36" s="435"/>
      <c r="H36" s="435">
        <f>SUM(H37:H40)</f>
        <v>21448.044499999996</v>
      </c>
      <c r="I36" s="435">
        <f>SUM(I37:I40)</f>
        <v>27667.977404999998</v>
      </c>
      <c r="J36" s="436"/>
    </row>
    <row r="37" spans="1:11" ht="30">
      <c r="A37" s="428">
        <v>8001000</v>
      </c>
      <c r="B37" s="281" t="s">
        <v>224</v>
      </c>
      <c r="C37" s="285" t="s">
        <v>223</v>
      </c>
      <c r="D37" s="286" t="s">
        <v>12</v>
      </c>
      <c r="E37" s="280">
        <f>'MEMÓRIA DE CÁLCULO'!D60</f>
        <v>110.54999999999998</v>
      </c>
      <c r="F37" s="287">
        <v>48.56</v>
      </c>
      <c r="G37" s="280">
        <f>((F37*$J$12)+F37)</f>
        <v>62.642400000000002</v>
      </c>
      <c r="H37" s="280">
        <f>F37*E37</f>
        <v>5368.3079999999991</v>
      </c>
      <c r="I37" s="280">
        <f>G37*E37</f>
        <v>6925.1173199999994</v>
      </c>
      <c r="J37" s="422" t="s">
        <v>600</v>
      </c>
    </row>
    <row r="38" spans="1:11" s="255" customFormat="1" ht="30">
      <c r="A38" s="428">
        <v>8002000</v>
      </c>
      <c r="B38" s="281" t="s">
        <v>632</v>
      </c>
      <c r="C38" s="285" t="s">
        <v>631</v>
      </c>
      <c r="D38" s="286" t="s">
        <v>12</v>
      </c>
      <c r="E38" s="280">
        <f>'MEMÓRIA DE CÁLCULO'!D63</f>
        <v>110.55</v>
      </c>
      <c r="F38" s="287">
        <v>29.44</v>
      </c>
      <c r="G38" s="280">
        <f>((F38*$J$12)+F38)</f>
        <v>37.977600000000002</v>
      </c>
      <c r="H38" s="280">
        <f>F38*E38</f>
        <v>3254.5920000000001</v>
      </c>
      <c r="I38" s="280">
        <f>G38*E38</f>
        <v>4198.4236799999999</v>
      </c>
      <c r="J38" s="422" t="s">
        <v>600</v>
      </c>
    </row>
    <row r="39" spans="1:11" ht="30">
      <c r="A39" s="428">
        <v>8003000</v>
      </c>
      <c r="B39" s="281" t="s">
        <v>289</v>
      </c>
      <c r="C39" s="285" t="s">
        <v>290</v>
      </c>
      <c r="D39" s="286" t="s">
        <v>12</v>
      </c>
      <c r="E39" s="280">
        <f>'MEMÓRIA DE CÁLCULO'!D69</f>
        <v>55.4</v>
      </c>
      <c r="F39" s="287">
        <v>85.93</v>
      </c>
      <c r="G39" s="280">
        <f>((F39*$J$12)+F39)</f>
        <v>110.84970000000001</v>
      </c>
      <c r="H39" s="280">
        <f>F39*E39</f>
        <v>4760.5219999999999</v>
      </c>
      <c r="I39" s="280">
        <f>G39*E39</f>
        <v>6141.0733800000007</v>
      </c>
      <c r="J39" s="422" t="s">
        <v>600</v>
      </c>
    </row>
    <row r="40" spans="1:11" ht="30">
      <c r="A40" s="428">
        <v>8004000</v>
      </c>
      <c r="B40" s="289" t="s">
        <v>167</v>
      </c>
      <c r="C40" s="308" t="s">
        <v>653</v>
      </c>
      <c r="D40" s="292" t="s">
        <v>12</v>
      </c>
      <c r="E40" s="290">
        <f>'MEMÓRIA DE CÁLCULO'!D66</f>
        <v>110.54999999999998</v>
      </c>
      <c r="F40" s="287">
        <v>72.95</v>
      </c>
      <c r="G40" s="280">
        <f>((F40*$J$12)+F40)</f>
        <v>94.105500000000006</v>
      </c>
      <c r="H40" s="280">
        <f>F40*E40</f>
        <v>8064.6224999999995</v>
      </c>
      <c r="I40" s="280">
        <f>G40*E40</f>
        <v>10403.363024999999</v>
      </c>
      <c r="J40" s="422" t="s">
        <v>600</v>
      </c>
    </row>
    <row r="41" spans="1:11">
      <c r="A41" s="425">
        <v>9000000</v>
      </c>
      <c r="B41" s="279"/>
      <c r="C41" s="545" t="s">
        <v>607</v>
      </c>
      <c r="D41" s="545"/>
      <c r="E41" s="435"/>
      <c r="F41" s="435"/>
      <c r="G41" s="435"/>
      <c r="H41" s="435">
        <f>H42+H55</f>
        <v>35126.85</v>
      </c>
      <c r="I41" s="435">
        <f>I42+I55</f>
        <v>39500.121499999994</v>
      </c>
      <c r="J41" s="436"/>
    </row>
    <row r="42" spans="1:11">
      <c r="A42" s="425">
        <v>9100000</v>
      </c>
      <c r="B42" s="279"/>
      <c r="C42" s="434" t="s">
        <v>608</v>
      </c>
      <c r="D42" s="434"/>
      <c r="E42" s="435"/>
      <c r="F42" s="435"/>
      <c r="G42" s="435"/>
      <c r="H42" s="435">
        <f>SUM(H43:H54)</f>
        <v>11809.12</v>
      </c>
      <c r="I42" s="435">
        <f>SUM(I43:I54)</f>
        <v>18077.969699999998</v>
      </c>
      <c r="J42" s="436"/>
    </row>
    <row r="43" spans="1:11" ht="60.75" thickBot="1">
      <c r="A43" s="438">
        <v>9101000</v>
      </c>
      <c r="B43" s="327" t="s">
        <v>725</v>
      </c>
      <c r="C43" s="439" t="s">
        <v>647</v>
      </c>
      <c r="D43" s="440" t="s">
        <v>47</v>
      </c>
      <c r="E43" s="330">
        <f>'MEMÓRIA DE CÁLCULO'!D73</f>
        <v>25</v>
      </c>
      <c r="F43" s="331">
        <v>105.96</v>
      </c>
      <c r="G43" s="330">
        <f t="shared" ref="G43:G54" si="0">((F43*$J$12)+F43)</f>
        <v>136.6884</v>
      </c>
      <c r="H43" s="330">
        <f t="shared" ref="H43:H54" si="1">F43*E43</f>
        <v>2649</v>
      </c>
      <c r="I43" s="330">
        <v>3464.5400999999997</v>
      </c>
      <c r="J43" s="441" t="s">
        <v>600</v>
      </c>
    </row>
    <row r="44" spans="1:11" ht="45.75" thickTop="1">
      <c r="A44" s="442">
        <v>9102000</v>
      </c>
      <c r="B44" s="322" t="s">
        <v>633</v>
      </c>
      <c r="C44" s="443" t="s">
        <v>48</v>
      </c>
      <c r="D44" s="324" t="s">
        <v>47</v>
      </c>
      <c r="E44" s="325">
        <f>'MEMÓRIA DE CÁLCULO'!D75</f>
        <v>17</v>
      </c>
      <c r="F44" s="444">
        <v>129.15</v>
      </c>
      <c r="G44" s="325">
        <f t="shared" si="0"/>
        <v>166.6035</v>
      </c>
      <c r="H44" s="325">
        <f t="shared" si="1"/>
        <v>2195.5500000000002</v>
      </c>
      <c r="I44" s="325">
        <v>2917.2060000000001</v>
      </c>
      <c r="J44" s="445" t="s">
        <v>600</v>
      </c>
    </row>
    <row r="45" spans="1:11" ht="30">
      <c r="A45" s="428">
        <v>9103000</v>
      </c>
      <c r="B45" s="281" t="s">
        <v>691</v>
      </c>
      <c r="C45" s="449" t="s">
        <v>692</v>
      </c>
      <c r="D45" s="286" t="s">
        <v>47</v>
      </c>
      <c r="E45" s="280">
        <f>'MEMÓRIA DE CÁLCULO'!D77</f>
        <v>1</v>
      </c>
      <c r="F45" s="450">
        <v>323.51</v>
      </c>
      <c r="G45" s="280">
        <f t="shared" si="0"/>
        <v>417.3279</v>
      </c>
      <c r="H45" s="280">
        <f t="shared" si="1"/>
        <v>323.51</v>
      </c>
      <c r="I45" s="280">
        <v>2881.4471999999996</v>
      </c>
      <c r="J45" s="422" t="s">
        <v>600</v>
      </c>
    </row>
    <row r="46" spans="1:11" ht="30">
      <c r="A46" s="428">
        <v>9104000</v>
      </c>
      <c r="B46" s="281" t="s">
        <v>157</v>
      </c>
      <c r="C46" s="285" t="s">
        <v>156</v>
      </c>
      <c r="D46" s="286" t="s">
        <v>47</v>
      </c>
      <c r="E46" s="280">
        <f>'MEMÓRIA DE CÁLCULO'!D79</f>
        <v>5</v>
      </c>
      <c r="F46" s="446">
        <v>98.34</v>
      </c>
      <c r="G46" s="280">
        <f t="shared" si="0"/>
        <v>126.8586</v>
      </c>
      <c r="H46" s="280">
        <f t="shared" si="1"/>
        <v>491.70000000000005</v>
      </c>
      <c r="I46" s="280">
        <v>460.65899999999999</v>
      </c>
      <c r="J46" s="422" t="s">
        <v>600</v>
      </c>
    </row>
    <row r="47" spans="1:11" ht="30">
      <c r="A47" s="428">
        <v>9105000</v>
      </c>
      <c r="B47" s="281" t="s">
        <v>159</v>
      </c>
      <c r="C47" s="285" t="s">
        <v>158</v>
      </c>
      <c r="D47" s="286" t="s">
        <v>47</v>
      </c>
      <c r="E47" s="280">
        <f>'MEMÓRIA DE CÁLCULO'!D81</f>
        <v>6</v>
      </c>
      <c r="F47" s="446">
        <v>200.31</v>
      </c>
      <c r="G47" s="280">
        <f t="shared" si="0"/>
        <v>258.3999</v>
      </c>
      <c r="H47" s="280">
        <f t="shared" si="1"/>
        <v>1201.8600000000001</v>
      </c>
      <c r="I47" s="280">
        <v>2150.7138</v>
      </c>
      <c r="J47" s="422" t="s">
        <v>600</v>
      </c>
    </row>
    <row r="48" spans="1:11" ht="30">
      <c r="A48" s="428">
        <v>9106000</v>
      </c>
      <c r="B48" s="281" t="s">
        <v>694</v>
      </c>
      <c r="C48" s="285" t="s">
        <v>693</v>
      </c>
      <c r="D48" s="286" t="s">
        <v>47</v>
      </c>
      <c r="E48" s="280">
        <f>'MEMÓRIA DE CÁLCULO'!D83</f>
        <v>1</v>
      </c>
      <c r="F48" s="446">
        <v>386.23</v>
      </c>
      <c r="G48" s="280">
        <f t="shared" si="0"/>
        <v>498.23670000000004</v>
      </c>
      <c r="H48" s="280">
        <f t="shared" si="1"/>
        <v>386.23</v>
      </c>
      <c r="I48" s="280">
        <v>709.55160000000001</v>
      </c>
      <c r="J48" s="422" t="s">
        <v>600</v>
      </c>
    </row>
    <row r="49" spans="1:11" ht="30">
      <c r="A49" s="428">
        <v>9107000</v>
      </c>
      <c r="B49" s="281" t="s">
        <v>165</v>
      </c>
      <c r="C49" s="285" t="s">
        <v>161</v>
      </c>
      <c r="D49" s="286" t="s">
        <v>47</v>
      </c>
      <c r="E49" s="280">
        <f>'MEMÓRIA DE CÁLCULO'!D85</f>
        <v>1</v>
      </c>
      <c r="F49" s="446">
        <v>220.37</v>
      </c>
      <c r="G49" s="280">
        <f t="shared" si="0"/>
        <v>284.27730000000003</v>
      </c>
      <c r="H49" s="280">
        <f t="shared" si="1"/>
        <v>220.37</v>
      </c>
      <c r="I49" s="280">
        <v>467.88299999999998</v>
      </c>
      <c r="J49" s="422" t="s">
        <v>600</v>
      </c>
    </row>
    <row r="50" spans="1:11" ht="30">
      <c r="A50" s="428">
        <v>9108000</v>
      </c>
      <c r="B50" s="281" t="s">
        <v>164</v>
      </c>
      <c r="C50" s="285" t="s">
        <v>162</v>
      </c>
      <c r="D50" s="286" t="s">
        <v>29</v>
      </c>
      <c r="E50" s="280">
        <f>'MEMÓRIA DE CÁLCULO'!D87</f>
        <v>145</v>
      </c>
      <c r="F50" s="446">
        <v>11.66</v>
      </c>
      <c r="G50" s="280">
        <f t="shared" si="0"/>
        <v>15.041399999999999</v>
      </c>
      <c r="H50" s="280">
        <f t="shared" si="1"/>
        <v>1690.7</v>
      </c>
      <c r="I50" s="280">
        <v>1294.902</v>
      </c>
      <c r="J50" s="422" t="s">
        <v>600</v>
      </c>
    </row>
    <row r="51" spans="1:11" ht="30">
      <c r="A51" s="428">
        <v>9109000</v>
      </c>
      <c r="B51" s="281" t="s">
        <v>609</v>
      </c>
      <c r="C51" s="285" t="s">
        <v>163</v>
      </c>
      <c r="D51" s="286" t="s">
        <v>29</v>
      </c>
      <c r="E51" s="280">
        <f>'MEMÓRIA DE CÁLCULO'!D89</f>
        <v>10</v>
      </c>
      <c r="F51" s="446">
        <v>12.65</v>
      </c>
      <c r="G51" s="280">
        <f>((F51*$J$12)+F51)</f>
        <v>16.3185</v>
      </c>
      <c r="H51" s="280">
        <f t="shared" si="1"/>
        <v>126.5</v>
      </c>
      <c r="I51" s="280">
        <v>262.51499999999999</v>
      </c>
      <c r="J51" s="422" t="s">
        <v>600</v>
      </c>
    </row>
    <row r="52" spans="1:11" ht="28.15" customHeight="1">
      <c r="A52" s="428">
        <v>9110000</v>
      </c>
      <c r="B52" s="281" t="s">
        <v>726</v>
      </c>
      <c r="C52" s="285" t="s">
        <v>166</v>
      </c>
      <c r="D52" s="286" t="s">
        <v>47</v>
      </c>
      <c r="E52" s="280">
        <f>'MEMÓRIA DE CÁLCULO'!D91</f>
        <v>30</v>
      </c>
      <c r="F52" s="446">
        <v>17.190000000000001</v>
      </c>
      <c r="G52" s="280">
        <f t="shared" si="0"/>
        <v>22.1751</v>
      </c>
      <c r="H52" s="280">
        <f t="shared" si="1"/>
        <v>515.70000000000005</v>
      </c>
      <c r="I52" s="280">
        <v>878.23199999999997</v>
      </c>
      <c r="J52" s="422" t="s">
        <v>600</v>
      </c>
    </row>
    <row r="53" spans="1:11" s="409" customFormat="1">
      <c r="A53" s="428">
        <v>9111000</v>
      </c>
      <c r="B53" s="286" t="s">
        <v>651</v>
      </c>
      <c r="C53" s="285" t="s">
        <v>649</v>
      </c>
      <c r="D53" s="286" t="s">
        <v>47</v>
      </c>
      <c r="E53" s="280">
        <f>'MEMÓRIA DE CÁLCULO'!D93</f>
        <v>22</v>
      </c>
      <c r="F53" s="446">
        <v>82.72</v>
      </c>
      <c r="G53" s="280">
        <f t="shared" si="0"/>
        <v>106.7088</v>
      </c>
      <c r="H53" s="280">
        <f t="shared" si="1"/>
        <v>1819.84</v>
      </c>
      <c r="I53" s="280">
        <f>E53*G53</f>
        <v>2347.5936000000002</v>
      </c>
      <c r="J53" s="422" t="s">
        <v>600</v>
      </c>
      <c r="K53" s="412" t="s">
        <v>758</v>
      </c>
    </row>
    <row r="54" spans="1:11" s="409" customFormat="1">
      <c r="A54" s="428">
        <v>9112000</v>
      </c>
      <c r="B54" s="286" t="s">
        <v>652</v>
      </c>
      <c r="C54" s="285" t="s">
        <v>650</v>
      </c>
      <c r="D54" s="286" t="s">
        <v>47</v>
      </c>
      <c r="E54" s="280">
        <f>'MEMÓRIA DE CÁLCULO'!D95</f>
        <v>3</v>
      </c>
      <c r="F54" s="446">
        <v>62.72</v>
      </c>
      <c r="G54" s="280">
        <f t="shared" si="0"/>
        <v>80.908799999999999</v>
      </c>
      <c r="H54" s="280">
        <f t="shared" si="1"/>
        <v>188.16</v>
      </c>
      <c r="I54" s="280">
        <f>E54*G54</f>
        <v>242.72640000000001</v>
      </c>
      <c r="J54" s="422" t="s">
        <v>600</v>
      </c>
      <c r="K54" s="412" t="s">
        <v>758</v>
      </c>
    </row>
    <row r="55" spans="1:11">
      <c r="A55" s="425">
        <v>9200000</v>
      </c>
      <c r="B55" s="279"/>
      <c r="C55" s="279" t="s">
        <v>610</v>
      </c>
      <c r="D55" s="434"/>
      <c r="E55" s="435"/>
      <c r="F55" s="435"/>
      <c r="G55" s="435"/>
      <c r="H55" s="435">
        <f>SUM(H56:H62)</f>
        <v>23317.73</v>
      </c>
      <c r="I55" s="435">
        <f>SUM(I56:I62)</f>
        <v>21422.151799999996</v>
      </c>
      <c r="J55" s="436"/>
    </row>
    <row r="56" spans="1:11" ht="30">
      <c r="A56" s="452">
        <v>9201000</v>
      </c>
      <c r="B56" s="281" t="s">
        <v>133</v>
      </c>
      <c r="C56" s="285" t="s">
        <v>53</v>
      </c>
      <c r="D56" s="283" t="s">
        <v>49</v>
      </c>
      <c r="E56" s="280">
        <f>'MEMÓRIA DE CÁLCULO'!D99</f>
        <v>12</v>
      </c>
      <c r="F56" s="287">
        <v>295.89999999999998</v>
      </c>
      <c r="G56" s="280">
        <f t="shared" ref="G56:G61" si="2">((F56*$J$12)+F56)</f>
        <v>381.71099999999996</v>
      </c>
      <c r="H56" s="280">
        <f t="shared" ref="H56:H62" si="3">F56*E56</f>
        <v>3550.7999999999997</v>
      </c>
      <c r="I56" s="280">
        <v>3821.9345999999996</v>
      </c>
      <c r="J56" s="422" t="s">
        <v>600</v>
      </c>
    </row>
    <row r="57" spans="1:11" ht="30.75" thickBot="1">
      <c r="A57" s="453">
        <v>9202000</v>
      </c>
      <c r="B57" s="454" t="s">
        <v>134</v>
      </c>
      <c r="C57" s="328" t="s">
        <v>55</v>
      </c>
      <c r="D57" s="329" t="s">
        <v>49</v>
      </c>
      <c r="E57" s="330">
        <f>'MEMÓRIA DE CÁLCULO'!D102</f>
        <v>18</v>
      </c>
      <c r="F57" s="331">
        <v>346.02</v>
      </c>
      <c r="G57" s="330">
        <f t="shared" si="2"/>
        <v>446.36579999999998</v>
      </c>
      <c r="H57" s="330">
        <f t="shared" si="3"/>
        <v>6228.36</v>
      </c>
      <c r="I57" s="330">
        <v>3807.6930000000002</v>
      </c>
      <c r="J57" s="441" t="s">
        <v>600</v>
      </c>
    </row>
    <row r="58" spans="1:11" ht="45.75" thickTop="1">
      <c r="A58" s="502">
        <v>9203000</v>
      </c>
      <c r="B58" s="503" t="s">
        <v>829</v>
      </c>
      <c r="C58" s="504" t="s">
        <v>830</v>
      </c>
      <c r="D58" s="455" t="s">
        <v>47</v>
      </c>
      <c r="E58" s="325">
        <f>'MEMÓRIA DE CÁLCULO'!D105</f>
        <v>1</v>
      </c>
      <c r="F58" s="505">
        <v>7985.56</v>
      </c>
      <c r="G58" s="325">
        <f t="shared" si="2"/>
        <v>10301.3724</v>
      </c>
      <c r="H58" s="325">
        <v>5246.49</v>
      </c>
      <c r="I58" s="325">
        <v>8335.8768</v>
      </c>
      <c r="J58" s="445" t="s">
        <v>600</v>
      </c>
    </row>
    <row r="59" spans="1:11" ht="30">
      <c r="A59" s="452">
        <v>9204000</v>
      </c>
      <c r="B59" s="456" t="s">
        <v>696</v>
      </c>
      <c r="C59" s="285" t="s">
        <v>697</v>
      </c>
      <c r="D59" s="283" t="s">
        <v>47</v>
      </c>
      <c r="E59" s="280">
        <f>'MEMÓRIA DE CÁLCULO'!D105</f>
        <v>1</v>
      </c>
      <c r="F59" s="450">
        <v>2435.13</v>
      </c>
      <c r="G59" s="280">
        <f t="shared" si="2"/>
        <v>3141.3177000000001</v>
      </c>
      <c r="H59" s="280">
        <f t="shared" si="3"/>
        <v>2435.13</v>
      </c>
      <c r="I59" s="280">
        <v>2368.2852000000003</v>
      </c>
      <c r="J59" s="422" t="s">
        <v>600</v>
      </c>
    </row>
    <row r="60" spans="1:11" ht="45">
      <c r="A60" s="452">
        <v>9205000</v>
      </c>
      <c r="B60" s="283" t="s">
        <v>832</v>
      </c>
      <c r="C60" s="285" t="s">
        <v>582</v>
      </c>
      <c r="D60" s="283" t="s">
        <v>47</v>
      </c>
      <c r="E60" s="280">
        <f>'MEMÓRIA DE CÁLCULO'!D110</f>
        <v>1</v>
      </c>
      <c r="F60" s="446">
        <v>75.760000000000005</v>
      </c>
      <c r="G60" s="280">
        <f t="shared" si="2"/>
        <v>97.730400000000003</v>
      </c>
      <c r="H60" s="280">
        <f t="shared" si="3"/>
        <v>75.760000000000005</v>
      </c>
      <c r="I60" s="280">
        <v>277.86599999999999</v>
      </c>
      <c r="J60" s="422" t="s">
        <v>600</v>
      </c>
    </row>
    <row r="61" spans="1:11" ht="60">
      <c r="A61" s="452">
        <v>9206000</v>
      </c>
      <c r="B61" s="456" t="s">
        <v>852</v>
      </c>
      <c r="C61" s="285" t="s">
        <v>853</v>
      </c>
      <c r="D61" s="283" t="s">
        <v>47</v>
      </c>
      <c r="E61" s="280">
        <f>'MEMÓRIA DE CÁLCULO'!D112</f>
        <v>4</v>
      </c>
      <c r="F61" s="446">
        <v>954.26</v>
      </c>
      <c r="G61" s="280">
        <f t="shared" si="2"/>
        <v>1230.9954</v>
      </c>
      <c r="H61" s="280">
        <f t="shared" si="3"/>
        <v>3817.04</v>
      </c>
      <c r="I61" s="280">
        <v>1274.2362000000001</v>
      </c>
      <c r="J61" s="422" t="s">
        <v>600</v>
      </c>
    </row>
    <row r="62" spans="1:11" s="255" customFormat="1" ht="30">
      <c r="A62" s="452">
        <v>9207000</v>
      </c>
      <c r="B62" s="456" t="s">
        <v>698</v>
      </c>
      <c r="C62" s="285" t="s">
        <v>835</v>
      </c>
      <c r="D62" s="283" t="s">
        <v>47</v>
      </c>
      <c r="E62" s="280">
        <f>'MEMÓRIA DE CÁLCULO'!D114</f>
        <v>1</v>
      </c>
      <c r="F62" s="450">
        <v>1964.15</v>
      </c>
      <c r="G62" s="280">
        <f>((F62*$J$12)+F62)</f>
        <v>2533.7534999999998</v>
      </c>
      <c r="H62" s="280">
        <f t="shared" si="3"/>
        <v>1964.15</v>
      </c>
      <c r="I62" s="280">
        <v>1536.26</v>
      </c>
      <c r="J62" s="422" t="s">
        <v>600</v>
      </c>
    </row>
    <row r="63" spans="1:11">
      <c r="A63" s="458">
        <v>10000000</v>
      </c>
      <c r="B63" s="279"/>
      <c r="C63" s="545" t="s">
        <v>611</v>
      </c>
      <c r="D63" s="545"/>
      <c r="E63" s="435"/>
      <c r="F63" s="435"/>
      <c r="G63" s="435"/>
      <c r="H63" s="435">
        <f>SUM(H64:H65)</f>
        <v>7924.2239999999993</v>
      </c>
      <c r="I63" s="435">
        <f>SUM(I64:I65)</f>
        <v>16294.626872999999</v>
      </c>
      <c r="J63" s="436"/>
    </row>
    <row r="64" spans="1:11" ht="30">
      <c r="A64" s="452">
        <v>10001000</v>
      </c>
      <c r="B64" s="281" t="s">
        <v>135</v>
      </c>
      <c r="C64" s="285" t="s">
        <v>66</v>
      </c>
      <c r="D64" s="286" t="s">
        <v>12</v>
      </c>
      <c r="E64" s="280">
        <f>'MEMÓRIA DE CÁLCULO'!D118</f>
        <v>110.55</v>
      </c>
      <c r="F64" s="446">
        <v>45.69</v>
      </c>
      <c r="G64" s="280">
        <f>((F64*$J$12)+F64)</f>
        <v>58.940099999999994</v>
      </c>
      <c r="H64" s="280">
        <f>F64*E64</f>
        <v>5051.0294999999996</v>
      </c>
      <c r="I64" s="280">
        <v>8589.028076999999</v>
      </c>
      <c r="J64" s="422" t="s">
        <v>600</v>
      </c>
    </row>
    <row r="65" spans="1:10" ht="30">
      <c r="A65" s="452">
        <v>10002000</v>
      </c>
      <c r="B65" s="281" t="s">
        <v>215</v>
      </c>
      <c r="C65" s="285" t="s">
        <v>214</v>
      </c>
      <c r="D65" s="286" t="s">
        <v>12</v>
      </c>
      <c r="E65" s="280">
        <f>'MEMÓRIA DE CÁLCULO'!D121</f>
        <v>110.55</v>
      </c>
      <c r="F65" s="446">
        <v>25.99</v>
      </c>
      <c r="G65" s="280">
        <f>((F65*$J$12)+F65)</f>
        <v>33.527099999999997</v>
      </c>
      <c r="H65" s="280">
        <f>F65*E65</f>
        <v>2873.1944999999996</v>
      </c>
      <c r="I65" s="280">
        <v>7705.5987960000002</v>
      </c>
      <c r="J65" s="422" t="s">
        <v>600</v>
      </c>
    </row>
    <row r="66" spans="1:10">
      <c r="A66" s="458">
        <v>11000000</v>
      </c>
      <c r="B66" s="279"/>
      <c r="C66" s="545" t="s">
        <v>612</v>
      </c>
      <c r="D66" s="545"/>
      <c r="E66" s="435"/>
      <c r="F66" s="435"/>
      <c r="G66" s="435"/>
      <c r="H66" s="435">
        <f>SUM(H68:H70)</f>
        <v>11866.111700000001</v>
      </c>
      <c r="I66" s="435">
        <f>SUM(I68:I70)</f>
        <v>15307.284093000002</v>
      </c>
      <c r="J66" s="436"/>
    </row>
    <row r="67" spans="1:10" s="255" customFormat="1" ht="30">
      <c r="A67" s="459">
        <v>11001000</v>
      </c>
      <c r="B67" s="281" t="s">
        <v>745</v>
      </c>
      <c r="C67" s="285" t="s">
        <v>746</v>
      </c>
      <c r="D67" s="286" t="s">
        <v>12</v>
      </c>
      <c r="E67" s="280">
        <f>'MEMÓRIA DE CÁLCULO'!D135</f>
        <v>10.5</v>
      </c>
      <c r="F67" s="450">
        <v>464.08</v>
      </c>
      <c r="G67" s="280">
        <f>((F67*$J$12)+F67)</f>
        <v>598.66319999999996</v>
      </c>
      <c r="H67" s="280">
        <f>F67*E67</f>
        <v>4872.84</v>
      </c>
      <c r="I67" s="280">
        <f t="shared" ref="I67" si="4">E67*G67</f>
        <v>6285.9635999999991</v>
      </c>
      <c r="J67" s="422" t="s">
        <v>600</v>
      </c>
    </row>
    <row r="68" spans="1:10" s="255" customFormat="1" ht="30">
      <c r="A68" s="459">
        <v>11002000</v>
      </c>
      <c r="B68" s="281" t="s">
        <v>273</v>
      </c>
      <c r="C68" s="285" t="s">
        <v>274</v>
      </c>
      <c r="D68" s="286" t="s">
        <v>12</v>
      </c>
      <c r="E68" s="280">
        <f>'MEMÓRIA DE CÁLCULO'!D128</f>
        <v>12.150000000000002</v>
      </c>
      <c r="F68" s="450">
        <v>276.04000000000002</v>
      </c>
      <c r="G68" s="280">
        <f>((F68*$J$12)+F68)</f>
        <v>356.09160000000003</v>
      </c>
      <c r="H68" s="280">
        <f>F68*E68</f>
        <v>3353.8860000000009</v>
      </c>
      <c r="I68" s="280">
        <f t="shared" ref="I68" si="5">E68*G68</f>
        <v>4326.5129400000014</v>
      </c>
      <c r="J68" s="422" t="s">
        <v>600</v>
      </c>
    </row>
    <row r="69" spans="1:10" s="255" customFormat="1" ht="30">
      <c r="A69" s="459">
        <v>11003000</v>
      </c>
      <c r="B69" s="281" t="s">
        <v>636</v>
      </c>
      <c r="C69" s="285" t="s">
        <v>699</v>
      </c>
      <c r="D69" s="286" t="s">
        <v>12</v>
      </c>
      <c r="E69" s="280">
        <f>'MEMÓRIA DE CÁLCULO'!D132</f>
        <v>16.574999999999999</v>
      </c>
      <c r="F69" s="446">
        <v>365.66</v>
      </c>
      <c r="G69" s="280">
        <f>((F69*$J$12)+F69)</f>
        <v>471.70140000000004</v>
      </c>
      <c r="H69" s="280">
        <f>F69*E69</f>
        <v>6060.8145000000004</v>
      </c>
      <c r="I69" s="280">
        <f>E69*G69</f>
        <v>7818.4507050000002</v>
      </c>
      <c r="J69" s="422" t="s">
        <v>600</v>
      </c>
    </row>
    <row r="70" spans="1:10" s="255" customFormat="1" ht="30">
      <c r="A70" s="459">
        <v>11004000</v>
      </c>
      <c r="B70" s="281" t="s">
        <v>639</v>
      </c>
      <c r="C70" s="285" t="s">
        <v>700</v>
      </c>
      <c r="D70" s="286" t="s">
        <v>12</v>
      </c>
      <c r="E70" s="280">
        <f>'MEMÓRIA DE CÁLCULO'!D138</f>
        <v>7.84</v>
      </c>
      <c r="F70" s="450">
        <v>312.68</v>
      </c>
      <c r="G70" s="280">
        <f>((F70*$J$12)+F70)</f>
        <v>403.35720000000003</v>
      </c>
      <c r="H70" s="280">
        <f>F70*E70</f>
        <v>2451.4112</v>
      </c>
      <c r="I70" s="280">
        <f t="shared" ref="I70" si="6">E70*G70</f>
        <v>3162.3204480000004</v>
      </c>
      <c r="J70" s="422" t="s">
        <v>600</v>
      </c>
    </row>
    <row r="71" spans="1:10">
      <c r="A71" s="458">
        <v>12000000</v>
      </c>
      <c r="B71" s="279"/>
      <c r="C71" s="545" t="s">
        <v>613</v>
      </c>
      <c r="D71" s="545"/>
      <c r="E71" s="435"/>
      <c r="F71" s="435"/>
      <c r="G71" s="435"/>
      <c r="H71" s="435">
        <f>SUM(H72:H73)</f>
        <v>5607.6929999999993</v>
      </c>
      <c r="I71" s="435">
        <f>SUM(I72:I73)</f>
        <v>9044.8866000000016</v>
      </c>
      <c r="J71" s="436"/>
    </row>
    <row r="72" spans="1:10" ht="30">
      <c r="A72" s="459">
        <v>12001000</v>
      </c>
      <c r="B72" s="281" t="s">
        <v>614</v>
      </c>
      <c r="C72" s="285" t="s">
        <v>275</v>
      </c>
      <c r="D72" s="283" t="s">
        <v>12</v>
      </c>
      <c r="E72" s="280">
        <f>'MEMÓRIA DE CÁLCULO'!D142</f>
        <v>195.39</v>
      </c>
      <c r="F72" s="446">
        <v>10.39</v>
      </c>
      <c r="G72" s="280">
        <f>((F72*$J$12)+F72)</f>
        <v>13.4031</v>
      </c>
      <c r="H72" s="280">
        <f>F72*E72</f>
        <v>2030.1021000000001</v>
      </c>
      <c r="I72" s="280">
        <v>3494.8422</v>
      </c>
      <c r="J72" s="422" t="s">
        <v>600</v>
      </c>
    </row>
    <row r="73" spans="1:10" ht="30">
      <c r="A73" s="459">
        <v>12002000</v>
      </c>
      <c r="B73" s="281" t="s">
        <v>138</v>
      </c>
      <c r="C73" s="285" t="s">
        <v>79</v>
      </c>
      <c r="D73" s="283" t="s">
        <v>12</v>
      </c>
      <c r="E73" s="280">
        <f>'MEMÓRIA DE CÁLCULO'!D145</f>
        <v>195.39</v>
      </c>
      <c r="F73" s="446">
        <v>18.309999999999999</v>
      </c>
      <c r="G73" s="280">
        <f>((F73*$J$12)+F73)</f>
        <v>23.619899999999998</v>
      </c>
      <c r="H73" s="280">
        <f>F73*E73</f>
        <v>3577.5908999999997</v>
      </c>
      <c r="I73" s="280">
        <v>5550.0444000000007</v>
      </c>
      <c r="J73" s="422" t="s">
        <v>600</v>
      </c>
    </row>
    <row r="74" spans="1:10">
      <c r="A74" s="460">
        <v>13000000</v>
      </c>
      <c r="B74" s="461"/>
      <c r="C74" s="473" t="s">
        <v>615</v>
      </c>
      <c r="D74" s="462"/>
      <c r="E74" s="463"/>
      <c r="F74" s="463"/>
      <c r="G74" s="463"/>
      <c r="H74" s="435">
        <f>SUM(H75:H78)</f>
        <v>2274.5999999999995</v>
      </c>
      <c r="I74" s="435">
        <f>SUM(I75:I78)</f>
        <v>4327.7307000000001</v>
      </c>
      <c r="J74" s="464"/>
    </row>
    <row r="75" spans="1:10" ht="30">
      <c r="A75" s="459">
        <v>13001000</v>
      </c>
      <c r="B75" s="281" t="s">
        <v>634</v>
      </c>
      <c r="C75" s="285" t="s">
        <v>216</v>
      </c>
      <c r="D75" s="283" t="s">
        <v>47</v>
      </c>
      <c r="E75" s="450">
        <f>'MEMÓRIA DE CÁLCULO'!D149</f>
        <v>2</v>
      </c>
      <c r="F75" s="446">
        <v>352.81</v>
      </c>
      <c r="G75" s="280">
        <f>((F75*$J$12)+F75)</f>
        <v>455.12490000000003</v>
      </c>
      <c r="H75" s="280">
        <f>F75*E75</f>
        <v>705.62</v>
      </c>
      <c r="I75" s="280">
        <v>1300.3973999999998</v>
      </c>
      <c r="J75" s="422" t="s">
        <v>600</v>
      </c>
    </row>
    <row r="76" spans="1:10" ht="30">
      <c r="A76" s="459">
        <v>13002000</v>
      </c>
      <c r="B76" s="456" t="s">
        <v>136</v>
      </c>
      <c r="C76" s="285" t="s">
        <v>87</v>
      </c>
      <c r="D76" s="283" t="s">
        <v>47</v>
      </c>
      <c r="E76" s="450">
        <f>'MEMÓRIA DE CÁLCULO'!D152</f>
        <v>2</v>
      </c>
      <c r="F76" s="446">
        <v>489.77</v>
      </c>
      <c r="G76" s="280">
        <f>((F76*$J$12)+F76)</f>
        <v>631.80330000000004</v>
      </c>
      <c r="H76" s="280">
        <f>F76*E76</f>
        <v>979.54</v>
      </c>
      <c r="I76" s="280">
        <v>1149.7254</v>
      </c>
      <c r="J76" s="422" t="s">
        <v>600</v>
      </c>
    </row>
    <row r="77" spans="1:10" ht="30">
      <c r="A77" s="459">
        <v>13003000</v>
      </c>
      <c r="B77" s="456" t="s">
        <v>190</v>
      </c>
      <c r="C77" s="285" t="s">
        <v>217</v>
      </c>
      <c r="D77" s="283" t="s">
        <v>47</v>
      </c>
      <c r="E77" s="450">
        <f>'MEMÓRIA DE CÁLCULO'!D155</f>
        <v>1</v>
      </c>
      <c r="F77" s="446">
        <v>541.70000000000005</v>
      </c>
      <c r="G77" s="280">
        <f>((F77*$J$12)+F77)</f>
        <v>698.79300000000001</v>
      </c>
      <c r="H77" s="280">
        <f>F77*E77</f>
        <v>541.70000000000005</v>
      </c>
      <c r="I77" s="280">
        <v>1822.1895000000002</v>
      </c>
      <c r="J77" s="422" t="s">
        <v>600</v>
      </c>
    </row>
    <row r="78" spans="1:10" ht="30">
      <c r="A78" s="459">
        <v>13004000</v>
      </c>
      <c r="B78" s="456" t="s">
        <v>189</v>
      </c>
      <c r="C78" s="285" t="s">
        <v>218</v>
      </c>
      <c r="D78" s="283" t="s">
        <v>47</v>
      </c>
      <c r="E78" s="450">
        <f>'MEMÓRIA DE CÁLCULO'!D158</f>
        <v>2</v>
      </c>
      <c r="F78" s="446">
        <v>23.87</v>
      </c>
      <c r="G78" s="280">
        <f>((F78*$J$12)+F78)</f>
        <v>30.792300000000001</v>
      </c>
      <c r="H78" s="280">
        <f>F78*E78</f>
        <v>47.74</v>
      </c>
      <c r="I78" s="280">
        <v>55.418399999999998</v>
      </c>
      <c r="J78" s="422" t="s">
        <v>600</v>
      </c>
    </row>
    <row r="79" spans="1:10">
      <c r="A79" s="458">
        <v>14000000</v>
      </c>
      <c r="B79" s="279"/>
      <c r="C79" s="545" t="s">
        <v>616</v>
      </c>
      <c r="D79" s="545"/>
      <c r="E79" s="435"/>
      <c r="F79" s="435"/>
      <c r="G79" s="435"/>
      <c r="H79" s="435">
        <f>SUM(H80:H83)</f>
        <v>26064.5065</v>
      </c>
      <c r="I79" s="435">
        <f>SUM(I80:I83)</f>
        <v>32033.350692</v>
      </c>
      <c r="J79" s="436"/>
    </row>
    <row r="80" spans="1:10" ht="30">
      <c r="A80" s="459">
        <v>14001000</v>
      </c>
      <c r="B80" s="281" t="s">
        <v>154</v>
      </c>
      <c r="C80" s="285" t="s">
        <v>153</v>
      </c>
      <c r="D80" s="283" t="s">
        <v>97</v>
      </c>
      <c r="E80" s="280">
        <f>'MEMÓRIA DE CÁLCULO'!D162</f>
        <v>189.85</v>
      </c>
      <c r="F80" s="446">
        <v>50.06</v>
      </c>
      <c r="G80" s="280">
        <f t="shared" ref="G80:G83" si="7">((F80*$J$12)+F80)</f>
        <v>64.577399999999997</v>
      </c>
      <c r="H80" s="280">
        <f>F80*E80</f>
        <v>9503.8909999999996</v>
      </c>
      <c r="I80" s="280">
        <v>12294.055781999999</v>
      </c>
      <c r="J80" s="422" t="s">
        <v>600</v>
      </c>
    </row>
    <row r="81" spans="1:11" ht="30.75" thickBot="1">
      <c r="A81" s="465">
        <v>14002000</v>
      </c>
      <c r="B81" s="327" t="s">
        <v>712</v>
      </c>
      <c r="C81" s="449" t="s">
        <v>713</v>
      </c>
      <c r="D81" s="329" t="s">
        <v>97</v>
      </c>
      <c r="E81" s="330">
        <f>'MEMÓRIA DE CÁLCULO'!D165</f>
        <v>189.85</v>
      </c>
      <c r="F81" s="466">
        <v>60.13</v>
      </c>
      <c r="G81" s="330">
        <f t="shared" si="7"/>
        <v>77.567700000000002</v>
      </c>
      <c r="H81" s="330">
        <f>F81*E81</f>
        <v>11415.6805</v>
      </c>
      <c r="I81" s="330">
        <v>13154.690763000001</v>
      </c>
      <c r="J81" s="441" t="s">
        <v>600</v>
      </c>
    </row>
    <row r="82" spans="1:11" ht="30.75" thickTop="1">
      <c r="A82" s="467">
        <v>14003000</v>
      </c>
      <c r="B82" s="322" t="s">
        <v>727</v>
      </c>
      <c r="C82" s="468" t="s">
        <v>219</v>
      </c>
      <c r="D82" s="455" t="s">
        <v>97</v>
      </c>
      <c r="E82" s="325">
        <f>'MEMÓRIA DE CÁLCULO'!D168</f>
        <v>189.85</v>
      </c>
      <c r="F82" s="444">
        <v>6.46</v>
      </c>
      <c r="G82" s="325">
        <f t="shared" si="7"/>
        <v>8.3333999999999993</v>
      </c>
      <c r="H82" s="325">
        <f>F82*E82</f>
        <v>1226.431</v>
      </c>
      <c r="I82" s="325">
        <v>1529.7339870000001</v>
      </c>
      <c r="J82" s="445" t="s">
        <v>600</v>
      </c>
    </row>
    <row r="83" spans="1:11" s="255" customFormat="1" ht="30">
      <c r="A83" s="467">
        <v>14004000</v>
      </c>
      <c r="B83" s="322" t="s">
        <v>655</v>
      </c>
      <c r="C83" s="449" t="s">
        <v>714</v>
      </c>
      <c r="D83" s="455" t="s">
        <v>97</v>
      </c>
      <c r="E83" s="325">
        <f>'MEMÓRIA DE CÁLCULO'!D171</f>
        <v>189.85</v>
      </c>
      <c r="F83" s="444">
        <v>20.64</v>
      </c>
      <c r="G83" s="325">
        <f t="shared" si="7"/>
        <v>26.625599999999999</v>
      </c>
      <c r="H83" s="325">
        <f>E83*F83</f>
        <v>3918.5039999999999</v>
      </c>
      <c r="I83" s="325">
        <f>E83*G83</f>
        <v>5054.8701599999995</v>
      </c>
      <c r="J83" s="445" t="s">
        <v>600</v>
      </c>
      <c r="K83" s="411" t="s">
        <v>661</v>
      </c>
    </row>
    <row r="84" spans="1:11">
      <c r="A84" s="458">
        <v>15000000</v>
      </c>
      <c r="B84" s="279"/>
      <c r="C84" s="545" t="s">
        <v>617</v>
      </c>
      <c r="D84" s="545"/>
      <c r="E84" s="435"/>
      <c r="F84" s="435"/>
      <c r="G84" s="435"/>
      <c r="H84" s="435">
        <f>SUM(H85:H86)</f>
        <v>604.38</v>
      </c>
      <c r="I84" s="435">
        <f>SUM(I85:I86)</f>
        <v>1440.2076</v>
      </c>
      <c r="J84" s="436"/>
    </row>
    <row r="85" spans="1:11" ht="30">
      <c r="A85" s="459">
        <v>15001000</v>
      </c>
      <c r="B85" s="281" t="s">
        <v>194</v>
      </c>
      <c r="C85" s="285" t="s">
        <v>220</v>
      </c>
      <c r="D85" s="283" t="s">
        <v>47</v>
      </c>
      <c r="E85" s="280">
        <f>'MEMÓRIA DE CÁLCULO'!D174</f>
        <v>8</v>
      </c>
      <c r="F85" s="287">
        <v>29.62</v>
      </c>
      <c r="G85" s="280">
        <f>((F85*$J$12)+F85)</f>
        <v>38.209800000000001</v>
      </c>
      <c r="H85" s="280">
        <f>F85*E85</f>
        <v>236.96</v>
      </c>
      <c r="I85" s="280">
        <v>552.8424</v>
      </c>
      <c r="J85" s="422" t="s">
        <v>600</v>
      </c>
    </row>
    <row r="86" spans="1:11" ht="30">
      <c r="A86" s="459">
        <v>15002000</v>
      </c>
      <c r="B86" s="281" t="s">
        <v>715</v>
      </c>
      <c r="C86" s="285" t="s">
        <v>716</v>
      </c>
      <c r="D86" s="283" t="s">
        <v>47</v>
      </c>
      <c r="E86" s="280">
        <f>'MEMÓRIA DE CÁLCULO'!D176</f>
        <v>2</v>
      </c>
      <c r="F86" s="287">
        <v>183.71</v>
      </c>
      <c r="G86" s="280">
        <f>((F86*$J$12)+F86)</f>
        <v>236.98590000000002</v>
      </c>
      <c r="H86" s="280">
        <f>F86*E86</f>
        <v>367.42</v>
      </c>
      <c r="I86" s="280">
        <v>887.36519999999996</v>
      </c>
      <c r="J86" s="422" t="s">
        <v>600</v>
      </c>
    </row>
    <row r="87" spans="1:11">
      <c r="A87" s="458">
        <v>16000000</v>
      </c>
      <c r="B87" s="279"/>
      <c r="C87" s="548" t="s">
        <v>618</v>
      </c>
      <c r="D87" s="548"/>
      <c r="E87" s="435"/>
      <c r="F87" s="435"/>
      <c r="G87" s="435"/>
      <c r="H87" s="435">
        <f>SUM(H88:H92)</f>
        <v>46520.228999999999</v>
      </c>
      <c r="I87" s="435">
        <f>SUM(I88:I92)</f>
        <v>59174.802600000003</v>
      </c>
      <c r="J87" s="436"/>
    </row>
    <row r="88" spans="1:11" ht="30">
      <c r="A88" s="459">
        <v>16001000</v>
      </c>
      <c r="B88" s="281" t="s">
        <v>272</v>
      </c>
      <c r="C88" s="285" t="s">
        <v>140</v>
      </c>
      <c r="D88" s="283" t="s">
        <v>29</v>
      </c>
      <c r="E88" s="280">
        <f>'MEMÓRIA DE CÁLCULO'!D180</f>
        <v>3.0000000000000004</v>
      </c>
      <c r="F88" s="287">
        <v>219.65</v>
      </c>
      <c r="G88" s="280">
        <f>((F88*$J$12)+F88)</f>
        <v>283.3485</v>
      </c>
      <c r="H88" s="280">
        <f>F88*E88</f>
        <v>658.95000000000016</v>
      </c>
      <c r="I88" s="280">
        <v>786.26790000000005</v>
      </c>
      <c r="J88" s="422" t="s">
        <v>600</v>
      </c>
    </row>
    <row r="89" spans="1:11" ht="30">
      <c r="A89" s="459">
        <v>16002000</v>
      </c>
      <c r="B89" s="456" t="s">
        <v>130</v>
      </c>
      <c r="C89" s="285" t="s">
        <v>96</v>
      </c>
      <c r="D89" s="283" t="s">
        <v>97</v>
      </c>
      <c r="E89" s="280">
        <f>'MEMÓRIA DE CÁLCULO'!D182</f>
        <v>189.85</v>
      </c>
      <c r="F89" s="446">
        <v>5.74</v>
      </c>
      <c r="G89" s="280">
        <f>((F89*$J$12)+F89)</f>
        <v>7.4046000000000003</v>
      </c>
      <c r="H89" s="280">
        <f>F89*E89</f>
        <v>1089.739</v>
      </c>
      <c r="I89" s="280">
        <v>1141.0308</v>
      </c>
      <c r="J89" s="422" t="s">
        <v>600</v>
      </c>
    </row>
    <row r="90" spans="1:11" ht="30">
      <c r="A90" s="459">
        <v>16003000</v>
      </c>
      <c r="B90" s="456" t="s">
        <v>137</v>
      </c>
      <c r="C90" s="285" t="s">
        <v>759</v>
      </c>
      <c r="D90" s="283" t="s">
        <v>9</v>
      </c>
      <c r="E90" s="280">
        <f>'MEMÓRIA DE CÁLCULO'!D184</f>
        <v>1</v>
      </c>
      <c r="F90" s="450">
        <v>1808.84</v>
      </c>
      <c r="G90" s="280">
        <f>((F90*$J$12)+F90)</f>
        <v>2333.4035999999996</v>
      </c>
      <c r="H90" s="280">
        <f>F90*E90</f>
        <v>1808.84</v>
      </c>
      <c r="I90" s="280">
        <v>1825.6208999999999</v>
      </c>
      <c r="J90" s="422" t="s">
        <v>600</v>
      </c>
    </row>
    <row r="91" spans="1:11" ht="28.9" customHeight="1">
      <c r="A91" s="428">
        <v>16004000</v>
      </c>
      <c r="B91" s="469" t="s">
        <v>717</v>
      </c>
      <c r="C91" s="449" t="s">
        <v>718</v>
      </c>
      <c r="D91" s="470" t="s">
        <v>29</v>
      </c>
      <c r="E91" s="280">
        <f>'MEMÓRIA DE CÁLCULO'!D187</f>
        <v>110</v>
      </c>
      <c r="F91" s="471">
        <v>275.20999999999998</v>
      </c>
      <c r="G91" s="280">
        <f>((F91*$J$12)+F91)</f>
        <v>355.02089999999998</v>
      </c>
      <c r="H91" s="280">
        <f>F91*E91</f>
        <v>30273.1</v>
      </c>
      <c r="I91" s="280">
        <f>E91*G91</f>
        <v>39052.298999999999</v>
      </c>
      <c r="J91" s="422" t="s">
        <v>600</v>
      </c>
    </row>
    <row r="92" spans="1:11" ht="28.9" customHeight="1">
      <c r="A92" s="428">
        <v>16005000</v>
      </c>
      <c r="B92" s="470" t="s">
        <v>719</v>
      </c>
      <c r="C92" s="449" t="s">
        <v>720</v>
      </c>
      <c r="D92" s="470" t="s">
        <v>29</v>
      </c>
      <c r="E92" s="280">
        <f>'MEMÓRIA DE CÁLCULO'!D189</f>
        <v>110</v>
      </c>
      <c r="F92" s="471">
        <v>115.36</v>
      </c>
      <c r="G92" s="280">
        <f>((F92*$J$12)+F92)</f>
        <v>148.81440000000001</v>
      </c>
      <c r="H92" s="280">
        <f>F92*E92</f>
        <v>12689.6</v>
      </c>
      <c r="I92" s="280">
        <f>E92*G92</f>
        <v>16369.584000000001</v>
      </c>
      <c r="J92" s="422" t="s">
        <v>600</v>
      </c>
    </row>
    <row r="93" spans="1:11" ht="15.75" thickBot="1">
      <c r="A93" s="546" t="s">
        <v>619</v>
      </c>
      <c r="B93" s="547"/>
      <c r="C93" s="547"/>
      <c r="D93" s="547"/>
      <c r="E93" s="547"/>
      <c r="F93" s="547"/>
      <c r="G93" s="547"/>
      <c r="H93" s="413">
        <f>H87+H84+H79+H74+H71+H66+H63+H41+H36+H31+H27+H25+H23+H20+H17+H14</f>
        <v>221500.55105999997</v>
      </c>
      <c r="I93" s="414">
        <f>I87+I84+I79+I74+I71+I66+I63+I41+I36+I31+I27+I25+I23+I20+I17+I14</f>
        <v>287433.4350074</v>
      </c>
      <c r="J93" s="415"/>
    </row>
    <row r="94" spans="1:11" ht="15.75" thickTop="1"/>
  </sheetData>
  <mergeCells count="32">
    <mergeCell ref="A9:C9"/>
    <mergeCell ref="D8:G9"/>
    <mergeCell ref="F11:I11"/>
    <mergeCell ref="A10:J10"/>
    <mergeCell ref="E11:E12"/>
    <mergeCell ref="D11:D12"/>
    <mergeCell ref="B11:B12"/>
    <mergeCell ref="A11:A12"/>
    <mergeCell ref="H8:H9"/>
    <mergeCell ref="I8:J9"/>
    <mergeCell ref="A1:J6"/>
    <mergeCell ref="A7:C7"/>
    <mergeCell ref="D7:G7"/>
    <mergeCell ref="H7:J7"/>
    <mergeCell ref="A8:C8"/>
    <mergeCell ref="C63:D63"/>
    <mergeCell ref="C36:D36"/>
    <mergeCell ref="A93:G93"/>
    <mergeCell ref="C71:D71"/>
    <mergeCell ref="C87:D87"/>
    <mergeCell ref="C66:D66"/>
    <mergeCell ref="C79:D79"/>
    <mergeCell ref="C41:D41"/>
    <mergeCell ref="C84:D84"/>
    <mergeCell ref="C25:D25"/>
    <mergeCell ref="C27:D27"/>
    <mergeCell ref="C31:D31"/>
    <mergeCell ref="C11:C12"/>
    <mergeCell ref="C14:D14"/>
    <mergeCell ref="C17:D17"/>
    <mergeCell ref="C20:D20"/>
    <mergeCell ref="C23:D23"/>
  </mergeCells>
  <printOptions horizontalCentered="1" verticalCentered="1"/>
  <pageMargins left="0.11811023622047245" right="0.11811023622047245" top="0" bottom="0" header="0.31496062992125984" footer="0.31496062992125984"/>
  <pageSetup paperSize="9" scale="72" orientation="landscape" horizontalDpi="360" verticalDpi="360" r:id="rId1"/>
  <rowBreaks count="5" manualBreakCount="5">
    <brk id="28" max="9" man="1"/>
    <brk id="43" max="9" man="1"/>
    <brk id="57" max="9" man="1"/>
    <brk id="69" max="9" man="1"/>
    <brk id="81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7" zoomScaleNormal="70" zoomScaleSheetLayoutView="100" workbookViewId="0">
      <selection activeCell="B57" sqref="B57"/>
    </sheetView>
  </sheetViews>
  <sheetFormatPr defaultRowHeight="15"/>
  <cols>
    <col min="1" max="1" width="14.85546875" customWidth="1"/>
    <col min="2" max="2" width="36.140625" customWidth="1"/>
    <col min="3" max="3" width="24.28515625" customWidth="1"/>
    <col min="4" max="4" width="15.140625" customWidth="1"/>
    <col min="5" max="5" width="19.5703125" customWidth="1"/>
    <col min="6" max="6" width="17.42578125" customWidth="1"/>
    <col min="7" max="7" width="20.28515625" customWidth="1"/>
    <col min="8" max="8" width="19.28515625" customWidth="1"/>
    <col min="9" max="9" width="13.140625" bestFit="1" customWidth="1"/>
  </cols>
  <sheetData>
    <row r="1" spans="1:8" ht="15.75" thickTop="1">
      <c r="A1" s="598"/>
      <c r="B1" s="538"/>
      <c r="C1" s="538"/>
      <c r="D1" s="538"/>
      <c r="E1" s="538"/>
      <c r="F1" s="538"/>
      <c r="G1" s="538"/>
      <c r="H1" s="599"/>
    </row>
    <row r="2" spans="1:8">
      <c r="A2" s="600"/>
      <c r="B2" s="523"/>
      <c r="C2" s="523"/>
      <c r="D2" s="523"/>
      <c r="E2" s="523"/>
      <c r="F2" s="523"/>
      <c r="G2" s="523"/>
      <c r="H2" s="601"/>
    </row>
    <row r="3" spans="1:8">
      <c r="A3" s="600"/>
      <c r="B3" s="523"/>
      <c r="C3" s="523"/>
      <c r="D3" s="523"/>
      <c r="E3" s="523"/>
      <c r="F3" s="523"/>
      <c r="G3" s="523"/>
      <c r="H3" s="601"/>
    </row>
    <row r="4" spans="1:8" ht="26.25" customHeight="1">
      <c r="A4" s="600"/>
      <c r="B4" s="523"/>
      <c r="C4" s="523"/>
      <c r="D4" s="523"/>
      <c r="E4" s="523"/>
      <c r="F4" s="523"/>
      <c r="G4" s="523"/>
      <c r="H4" s="601"/>
    </row>
    <row r="5" spans="1:8">
      <c r="A5" s="600"/>
      <c r="B5" s="523"/>
      <c r="C5" s="523"/>
      <c r="D5" s="523"/>
      <c r="E5" s="523"/>
      <c r="F5" s="523"/>
      <c r="G5" s="523"/>
      <c r="H5" s="601"/>
    </row>
    <row r="6" spans="1:8" ht="15.75" thickBot="1">
      <c r="A6" s="602"/>
      <c r="B6" s="524"/>
      <c r="C6" s="524"/>
      <c r="D6" s="524"/>
      <c r="E6" s="524"/>
      <c r="F6" s="524"/>
      <c r="G6" s="524"/>
      <c r="H6" s="603"/>
    </row>
    <row r="7" spans="1:8" ht="24.75" customHeight="1" thickTop="1" thickBot="1">
      <c r="A7" s="551" t="s">
        <v>843</v>
      </c>
      <c r="B7" s="551"/>
      <c r="C7" s="551"/>
      <c r="D7" s="554" t="str">
        <f>ORÇAMENTO!H7</f>
        <v xml:space="preserve">DATA DA EXPEDIÇÃO: 09/09/2020 </v>
      </c>
      <c r="E7" s="551"/>
      <c r="F7" s="551"/>
      <c r="G7" s="303"/>
      <c r="H7" s="302"/>
    </row>
    <row r="8" spans="1:8" ht="25.5" customHeight="1" thickTop="1" thickBot="1">
      <c r="A8" s="555" t="str">
        <f>ORÇAMENTO!A8</f>
        <v>OBRA: ESCOLA MUNICIPAL DE ENSINO FUNDAMENTAL REI DAVI.</v>
      </c>
      <c r="B8" s="556"/>
      <c r="C8" s="556"/>
      <c r="D8" s="556"/>
      <c r="E8" s="556"/>
      <c r="F8" s="556"/>
      <c r="G8" s="557"/>
      <c r="H8" s="302"/>
    </row>
    <row r="9" spans="1:8" ht="31.5" customHeight="1" thickTop="1" thickBot="1">
      <c r="A9" s="555" t="str">
        <f>ORÇAMENTO!A9</f>
        <v>LOCAL DA OBRA: VICINAL DO KM 40, COMUNIDADE DE MONTE MORIÁ.</v>
      </c>
      <c r="B9" s="556"/>
      <c r="C9" s="556"/>
      <c r="D9" s="578" t="str">
        <f>ORÇAMENTO!H8</f>
        <v>VALOR DA OBRA:</v>
      </c>
      <c r="E9" s="579"/>
      <c r="F9" s="579"/>
      <c r="G9" s="312">
        <f>ORÇAMENTO!I93</f>
        <v>287433.4350074</v>
      </c>
      <c r="H9" s="309"/>
    </row>
    <row r="10" spans="1:8" ht="15.75" thickTop="1">
      <c r="A10" s="604"/>
      <c r="B10" s="605"/>
      <c r="C10" s="605"/>
      <c r="D10" s="605"/>
      <c r="E10" s="605"/>
      <c r="F10" s="605"/>
      <c r="G10" s="605"/>
      <c r="H10" s="606"/>
    </row>
    <row r="11" spans="1:8">
      <c r="A11" s="586" t="s">
        <v>620</v>
      </c>
      <c r="B11" s="587"/>
      <c r="C11" s="587"/>
      <c r="D11" s="587"/>
      <c r="E11" s="587"/>
      <c r="F11" s="587"/>
      <c r="G11" s="587"/>
      <c r="H11" s="588"/>
    </row>
    <row r="12" spans="1:8">
      <c r="A12" s="586"/>
      <c r="B12" s="587"/>
      <c r="C12" s="587"/>
      <c r="D12" s="587"/>
      <c r="E12" s="587"/>
      <c r="F12" s="587"/>
      <c r="G12" s="587"/>
      <c r="H12" s="588"/>
    </row>
    <row r="13" spans="1:8" ht="15.75">
      <c r="A13" s="589" t="s">
        <v>0</v>
      </c>
      <c r="B13" s="593" t="s">
        <v>1</v>
      </c>
      <c r="C13" s="593" t="s">
        <v>592</v>
      </c>
      <c r="D13" s="607" t="s">
        <v>621</v>
      </c>
      <c r="E13" s="430" t="s">
        <v>622</v>
      </c>
      <c r="F13" s="430" t="s">
        <v>622</v>
      </c>
      <c r="G13" s="430" t="s">
        <v>622</v>
      </c>
      <c r="H13" s="332" t="s">
        <v>622</v>
      </c>
    </row>
    <row r="14" spans="1:8" ht="15.75">
      <c r="A14" s="589"/>
      <c r="B14" s="593"/>
      <c r="C14" s="593"/>
      <c r="D14" s="607"/>
      <c r="E14" s="297">
        <v>30</v>
      </c>
      <c r="F14" s="297">
        <v>60</v>
      </c>
      <c r="G14" s="297">
        <v>90</v>
      </c>
      <c r="H14" s="333">
        <v>120</v>
      </c>
    </row>
    <row r="15" spans="1:8" ht="15.75" thickBot="1">
      <c r="A15" s="584">
        <v>1000000</v>
      </c>
      <c r="B15" s="590" t="s">
        <v>599</v>
      </c>
      <c r="C15" s="581">
        <f>ORÇAMENTO!I14</f>
        <v>2321.3212020000001</v>
      </c>
      <c r="D15" s="580">
        <f>ROUND(C15/$C$47,5)</f>
        <v>8.0800000000000004E-3</v>
      </c>
      <c r="E15" s="301">
        <v>1</v>
      </c>
      <c r="F15" s="294"/>
      <c r="G15" s="294"/>
      <c r="H15" s="335"/>
    </row>
    <row r="16" spans="1:8">
      <c r="A16" s="585"/>
      <c r="B16" s="590"/>
      <c r="C16" s="581"/>
      <c r="D16" s="580"/>
      <c r="E16" s="433">
        <f>C15*$E$15</f>
        <v>2321.3212020000001</v>
      </c>
      <c r="F16" s="295"/>
      <c r="G16" s="295"/>
      <c r="H16" s="334"/>
    </row>
    <row r="17" spans="1:8" ht="15.75" thickBot="1">
      <c r="A17" s="584">
        <v>2000000</v>
      </c>
      <c r="B17" s="590" t="s">
        <v>601</v>
      </c>
      <c r="C17" s="581">
        <f>ORÇAMENTO!I17</f>
        <v>1224.2409084000001</v>
      </c>
      <c r="D17" s="580">
        <f>ROUND(C17/$C$47,5)</f>
        <v>4.2599999999999999E-3</v>
      </c>
      <c r="E17" s="301">
        <v>1</v>
      </c>
      <c r="F17" s="294"/>
      <c r="G17" s="294"/>
      <c r="H17" s="335"/>
    </row>
    <row r="18" spans="1:8">
      <c r="A18" s="585"/>
      <c r="B18" s="590"/>
      <c r="C18" s="581"/>
      <c r="D18" s="580"/>
      <c r="E18" s="433">
        <f>C17*$E$17</f>
        <v>1224.2409084000001</v>
      </c>
      <c r="F18" s="295"/>
      <c r="G18" s="295"/>
      <c r="H18" s="334"/>
    </row>
    <row r="19" spans="1:8" ht="15.75" thickBot="1">
      <c r="A19" s="584">
        <v>3000000</v>
      </c>
      <c r="B19" s="590" t="s">
        <v>602</v>
      </c>
      <c r="C19" s="581">
        <f>ORÇAMENTO!I20</f>
        <v>17304.850589399997</v>
      </c>
      <c r="D19" s="580">
        <f>ROUND(C19/$C$47,5)</f>
        <v>6.0199999999999997E-2</v>
      </c>
      <c r="E19" s="301">
        <v>1</v>
      </c>
      <c r="F19" s="294"/>
      <c r="G19" s="294"/>
      <c r="H19" s="335"/>
    </row>
    <row r="20" spans="1:8">
      <c r="A20" s="585"/>
      <c r="B20" s="590"/>
      <c r="C20" s="581"/>
      <c r="D20" s="580"/>
      <c r="E20" s="433">
        <f>C19*$E$19</f>
        <v>17304.850589399997</v>
      </c>
      <c r="F20" s="295"/>
      <c r="G20" s="295"/>
      <c r="H20" s="334"/>
    </row>
    <row r="21" spans="1:8" ht="15.75" thickBot="1">
      <c r="A21" s="584">
        <v>4000000</v>
      </c>
      <c r="B21" s="590" t="s">
        <v>603</v>
      </c>
      <c r="C21" s="581">
        <f>ORÇAMENTO!I23</f>
        <v>20693.024985599997</v>
      </c>
      <c r="D21" s="580">
        <f>ROUND(C21/$C$47,5)</f>
        <v>7.1989999999999998E-2</v>
      </c>
      <c r="E21" s="301">
        <v>0.6</v>
      </c>
      <c r="F21" s="301">
        <v>0.4</v>
      </c>
      <c r="G21" s="294"/>
      <c r="H21" s="335"/>
    </row>
    <row r="22" spans="1:8">
      <c r="A22" s="585"/>
      <c r="B22" s="590"/>
      <c r="C22" s="581"/>
      <c r="D22" s="580"/>
      <c r="E22" s="433">
        <f>C21*$E$21</f>
        <v>12415.814991359997</v>
      </c>
      <c r="F22" s="433">
        <f>C21*$F$21</f>
        <v>8277.20999424</v>
      </c>
      <c r="G22" s="295"/>
      <c r="H22" s="334"/>
    </row>
    <row r="23" spans="1:8" ht="15.75" thickBot="1">
      <c r="A23" s="584">
        <v>5000000</v>
      </c>
      <c r="B23" s="590" t="s">
        <v>604</v>
      </c>
      <c r="C23" s="581">
        <f>ORÇAMENTO!I25</f>
        <v>4179.8321999999989</v>
      </c>
      <c r="D23" s="580">
        <f>ROUND(C23/$C$47,5)</f>
        <v>1.4540000000000001E-2</v>
      </c>
      <c r="E23" s="301">
        <v>1</v>
      </c>
      <c r="F23" s="294"/>
      <c r="G23" s="294"/>
      <c r="H23" s="335"/>
    </row>
    <row r="24" spans="1:8">
      <c r="A24" s="585"/>
      <c r="B24" s="590"/>
      <c r="C24" s="581"/>
      <c r="D24" s="580"/>
      <c r="E24" s="433">
        <f>C23*$E$23</f>
        <v>4179.8321999999989</v>
      </c>
      <c r="F24" s="295"/>
      <c r="G24" s="295"/>
      <c r="H24" s="334"/>
    </row>
    <row r="25" spans="1:8" ht="15.75" thickBot="1">
      <c r="A25" s="584">
        <v>6000000</v>
      </c>
      <c r="B25" s="590" t="s">
        <v>606</v>
      </c>
      <c r="C25" s="581">
        <f>ORÇAMENTO!I27</f>
        <v>12502.641171000001</v>
      </c>
      <c r="D25" s="580">
        <f>ROUND(C25/$C$47,5)</f>
        <v>4.3499999999999997E-2</v>
      </c>
      <c r="E25" s="301">
        <v>0.3</v>
      </c>
      <c r="F25" s="301">
        <v>0.7</v>
      </c>
      <c r="G25" s="294"/>
      <c r="H25" s="335"/>
    </row>
    <row r="26" spans="1:8">
      <c r="A26" s="585"/>
      <c r="B26" s="590"/>
      <c r="C26" s="581"/>
      <c r="D26" s="580"/>
      <c r="E26" s="433">
        <f>C25*$E$25</f>
        <v>3750.7923513000001</v>
      </c>
      <c r="F26" s="433">
        <f>C25*$F$25</f>
        <v>8751.8488197000006</v>
      </c>
      <c r="G26" s="295"/>
      <c r="H26" s="334"/>
    </row>
    <row r="27" spans="1:8" ht="15.75" thickBot="1">
      <c r="A27" s="584">
        <v>7000000</v>
      </c>
      <c r="B27" s="590" t="s">
        <v>103</v>
      </c>
      <c r="C27" s="581">
        <f>ORÇAMENTO!I31</f>
        <v>24416.535887999999</v>
      </c>
      <c r="D27" s="580">
        <f>ROUND(C27/$C$47,5)</f>
        <v>8.4949999999999998E-2</v>
      </c>
      <c r="E27" s="301">
        <v>0.3</v>
      </c>
      <c r="F27" s="301">
        <v>0.3</v>
      </c>
      <c r="G27" s="301">
        <v>0.4</v>
      </c>
      <c r="H27" s="335"/>
    </row>
    <row r="28" spans="1:8">
      <c r="A28" s="585"/>
      <c r="B28" s="590"/>
      <c r="C28" s="581"/>
      <c r="D28" s="580"/>
      <c r="E28" s="433">
        <f>C27*$E$27</f>
        <v>7324.9607663999996</v>
      </c>
      <c r="F28" s="433">
        <f>C27*$F$27</f>
        <v>7324.9607663999996</v>
      </c>
      <c r="G28" s="433">
        <f>C27*$G$27</f>
        <v>9766.6143551999994</v>
      </c>
      <c r="H28" s="334"/>
    </row>
    <row r="29" spans="1:8" ht="15.75" thickBot="1">
      <c r="A29" s="584">
        <v>8000000</v>
      </c>
      <c r="B29" s="590" t="s">
        <v>104</v>
      </c>
      <c r="C29" s="581">
        <f>ORÇAMENTO!I36</f>
        <v>27667.977404999998</v>
      </c>
      <c r="D29" s="580">
        <f>ROUND(C29/$C$47,5)</f>
        <v>9.6259999999999998E-2</v>
      </c>
      <c r="E29" s="294"/>
      <c r="F29" s="301">
        <v>0.5</v>
      </c>
      <c r="G29" s="301">
        <v>0.5</v>
      </c>
      <c r="H29" s="335"/>
    </row>
    <row r="30" spans="1:8">
      <c r="A30" s="585"/>
      <c r="B30" s="590"/>
      <c r="C30" s="581"/>
      <c r="D30" s="580"/>
      <c r="E30" s="295"/>
      <c r="F30" s="433">
        <f>C29*$F$29</f>
        <v>13833.988702499999</v>
      </c>
      <c r="G30" s="433">
        <f>C29*$G$29</f>
        <v>13833.988702499999</v>
      </c>
      <c r="H30" s="334"/>
    </row>
    <row r="31" spans="1:8" ht="15.75" thickBot="1">
      <c r="A31" s="584">
        <v>9000000</v>
      </c>
      <c r="B31" s="590" t="s">
        <v>607</v>
      </c>
      <c r="C31" s="581">
        <f>ORÇAMENTO!I41</f>
        <v>39500.121499999994</v>
      </c>
      <c r="D31" s="580">
        <f>ROUND(C31/$C$47,5)</f>
        <v>0.13741999999999999</v>
      </c>
      <c r="E31" s="294"/>
      <c r="F31" s="301">
        <v>0.4</v>
      </c>
      <c r="G31" s="301">
        <v>0.6</v>
      </c>
      <c r="H31" s="335"/>
    </row>
    <row r="32" spans="1:8">
      <c r="A32" s="585"/>
      <c r="B32" s="590"/>
      <c r="C32" s="581"/>
      <c r="D32" s="580"/>
      <c r="E32" s="295"/>
      <c r="F32" s="433">
        <f>C31*$F$31</f>
        <v>15800.048599999998</v>
      </c>
      <c r="G32" s="433">
        <f>C31*$G$31</f>
        <v>23700.072899999996</v>
      </c>
      <c r="H32" s="334"/>
    </row>
    <row r="33" spans="1:8" ht="15.75" thickBot="1">
      <c r="A33" s="584">
        <v>10000000</v>
      </c>
      <c r="B33" s="590" t="s">
        <v>611</v>
      </c>
      <c r="C33" s="581">
        <f>ORÇAMENTO!I63</f>
        <v>16294.626872999999</v>
      </c>
      <c r="D33" s="580">
        <f>ROUND(C33/$C$47,5)</f>
        <v>5.6689999999999997E-2</v>
      </c>
      <c r="E33" s="294"/>
      <c r="F33" s="294"/>
      <c r="G33" s="301">
        <v>0.4</v>
      </c>
      <c r="H33" s="336">
        <v>0.6</v>
      </c>
    </row>
    <row r="34" spans="1:8">
      <c r="A34" s="585"/>
      <c r="B34" s="590"/>
      <c r="C34" s="581"/>
      <c r="D34" s="580"/>
      <c r="E34" s="295"/>
      <c r="F34" s="295"/>
      <c r="G34" s="433">
        <f>C33*$G$33</f>
        <v>6517.8507491999999</v>
      </c>
      <c r="H34" s="429">
        <f>C33*$H$33</f>
        <v>9776.7761237999985</v>
      </c>
    </row>
    <row r="35" spans="1:8" ht="15.75" thickBot="1">
      <c r="A35" s="584">
        <v>11000000</v>
      </c>
      <c r="B35" s="590" t="s">
        <v>612</v>
      </c>
      <c r="C35" s="581">
        <f>ORÇAMENTO!I66</f>
        <v>15307.284093000002</v>
      </c>
      <c r="D35" s="580">
        <f>ROUND(C35/$C$47,5)</f>
        <v>5.3260000000000002E-2</v>
      </c>
      <c r="E35" s="294"/>
      <c r="F35" s="301">
        <v>0.3</v>
      </c>
      <c r="G35" s="301">
        <v>0.3</v>
      </c>
      <c r="H35" s="336">
        <v>0.4</v>
      </c>
    </row>
    <row r="36" spans="1:8">
      <c r="A36" s="585"/>
      <c r="B36" s="590"/>
      <c r="C36" s="581"/>
      <c r="D36" s="580"/>
      <c r="E36" s="295"/>
      <c r="F36" s="433">
        <f>C35*$F$35</f>
        <v>4592.1852279000004</v>
      </c>
      <c r="G36" s="433">
        <f>C35*$G$35</f>
        <v>4592.1852279000004</v>
      </c>
      <c r="H36" s="429">
        <f>C35*$H$35</f>
        <v>6122.9136372000012</v>
      </c>
    </row>
    <row r="37" spans="1:8" ht="15.75" thickBot="1">
      <c r="A37" s="584">
        <v>12000000</v>
      </c>
      <c r="B37" s="590" t="s">
        <v>613</v>
      </c>
      <c r="C37" s="581">
        <f>ORÇAMENTO!I71</f>
        <v>9044.8866000000016</v>
      </c>
      <c r="D37" s="580">
        <f>ROUND(C37/$C$47,5)</f>
        <v>3.1469999999999998E-2</v>
      </c>
      <c r="E37" s="294"/>
      <c r="F37" s="301">
        <v>0.2</v>
      </c>
      <c r="G37" s="301">
        <v>0.3</v>
      </c>
      <c r="H37" s="336">
        <v>0.5</v>
      </c>
    </row>
    <row r="38" spans="1:8">
      <c r="A38" s="585"/>
      <c r="B38" s="590"/>
      <c r="C38" s="581"/>
      <c r="D38" s="580"/>
      <c r="E38" s="295"/>
      <c r="F38" s="433">
        <f>C37*$F$37</f>
        <v>1808.9773200000004</v>
      </c>
      <c r="G38" s="433">
        <f>C37*$G$37</f>
        <v>2713.4659800000004</v>
      </c>
      <c r="H38" s="429">
        <f>C37*$H$37</f>
        <v>4522.4433000000008</v>
      </c>
    </row>
    <row r="39" spans="1:8" ht="15.75" thickBot="1">
      <c r="A39" s="584">
        <v>13000000</v>
      </c>
      <c r="B39" s="582" t="s">
        <v>615</v>
      </c>
      <c r="C39" s="581">
        <f>ORÇAMENTO!I74</f>
        <v>4327.7307000000001</v>
      </c>
      <c r="D39" s="580">
        <f>ROUND(C39/$C$47,5)</f>
        <v>1.506E-2</v>
      </c>
      <c r="E39" s="294"/>
      <c r="F39" s="294"/>
      <c r="G39" s="294"/>
      <c r="H39" s="336">
        <v>1</v>
      </c>
    </row>
    <row r="40" spans="1:8">
      <c r="A40" s="585"/>
      <c r="B40" s="583"/>
      <c r="C40" s="581"/>
      <c r="D40" s="580"/>
      <c r="E40" s="295"/>
      <c r="F40" s="295"/>
      <c r="G40" s="295"/>
      <c r="H40" s="429">
        <f>C39*$H$39</f>
        <v>4327.7307000000001</v>
      </c>
    </row>
    <row r="41" spans="1:8" ht="15.75" thickBot="1">
      <c r="A41" s="584">
        <v>14000000</v>
      </c>
      <c r="B41" s="590" t="s">
        <v>616</v>
      </c>
      <c r="C41" s="581">
        <f>ORÇAMENTO!I79</f>
        <v>32033.350692</v>
      </c>
      <c r="D41" s="580">
        <f>ROUND(C41/$C$47,5)</f>
        <v>0.11144999999999999</v>
      </c>
      <c r="E41" s="301">
        <v>0.35</v>
      </c>
      <c r="F41" s="301">
        <v>0.65</v>
      </c>
      <c r="G41" s="294"/>
      <c r="H41" s="335"/>
    </row>
    <row r="42" spans="1:8">
      <c r="A42" s="585"/>
      <c r="B42" s="590"/>
      <c r="C42" s="581"/>
      <c r="D42" s="580"/>
      <c r="E42" s="433">
        <f>C41*$E$41</f>
        <v>11211.672742199999</v>
      </c>
      <c r="F42" s="433">
        <f>C41*$F$41</f>
        <v>20821.6779498</v>
      </c>
      <c r="G42" s="295"/>
      <c r="H42" s="334"/>
    </row>
    <row r="43" spans="1:8" ht="15.75" thickBot="1">
      <c r="A43" s="584">
        <v>15000000</v>
      </c>
      <c r="B43" s="582" t="s">
        <v>617</v>
      </c>
      <c r="C43" s="581">
        <f>ORÇAMENTO!I84</f>
        <v>1440.2076</v>
      </c>
      <c r="D43" s="580">
        <f>ROUND(C43/$C$47,5)</f>
        <v>5.0099999999999997E-3</v>
      </c>
      <c r="E43" s="294"/>
      <c r="F43" s="294"/>
      <c r="G43" s="294"/>
      <c r="H43" s="336">
        <v>1</v>
      </c>
    </row>
    <row r="44" spans="1:8">
      <c r="A44" s="585"/>
      <c r="B44" s="583"/>
      <c r="C44" s="581"/>
      <c r="D44" s="580"/>
      <c r="E44" s="295"/>
      <c r="F44" s="295"/>
      <c r="G44" s="295"/>
      <c r="H44" s="429">
        <f>C43*$H$43</f>
        <v>1440.2076</v>
      </c>
    </row>
    <row r="45" spans="1:8" ht="15.75" thickBot="1">
      <c r="A45" s="584">
        <v>16000000</v>
      </c>
      <c r="B45" s="590" t="s">
        <v>618</v>
      </c>
      <c r="C45" s="581">
        <f>ORÇAMENTO!I87</f>
        <v>59174.802600000003</v>
      </c>
      <c r="D45" s="580">
        <f>ROUND(C45/$C$47,5)</f>
        <v>0.20587</v>
      </c>
      <c r="E45" s="301">
        <v>0.2</v>
      </c>
      <c r="F45" s="301">
        <v>0.2</v>
      </c>
      <c r="G45" s="301">
        <v>0.2</v>
      </c>
      <c r="H45" s="336">
        <v>0.4</v>
      </c>
    </row>
    <row r="46" spans="1:8">
      <c r="A46" s="585"/>
      <c r="B46" s="590"/>
      <c r="C46" s="581"/>
      <c r="D46" s="580"/>
      <c r="E46" s="433">
        <f>C45*$E$45</f>
        <v>11834.960520000001</v>
      </c>
      <c r="F46" s="433">
        <f>C45*$F$45</f>
        <v>11834.960520000001</v>
      </c>
      <c r="G46" s="433">
        <f>C45*$G$45</f>
        <v>11834.960520000001</v>
      </c>
      <c r="H46" s="429">
        <f>C45*$H$45</f>
        <v>23669.921040000001</v>
      </c>
    </row>
    <row r="47" spans="1:8" ht="15.75">
      <c r="A47" s="596" t="s">
        <v>5</v>
      </c>
      <c r="B47" s="597"/>
      <c r="C47" s="299">
        <f>SUM(C15:C46)</f>
        <v>287433.4350074</v>
      </c>
      <c r="D47" s="300">
        <f>SUM(D15:D46)</f>
        <v>1.0000099999999998</v>
      </c>
      <c r="E47" s="296"/>
      <c r="F47" s="296"/>
      <c r="G47" s="296"/>
      <c r="H47" s="337"/>
    </row>
    <row r="48" spans="1:8" ht="15.75">
      <c r="A48" s="591" t="s">
        <v>623</v>
      </c>
      <c r="B48" s="592"/>
      <c r="C48" s="592"/>
      <c r="D48" s="298"/>
      <c r="E48" s="304">
        <f>E16+E18+E20+E22+E24+E26+E28+E30+E32+E34+E36+E38+E40+E42+E44+E46</f>
        <v>71568.446271059991</v>
      </c>
      <c r="F48" s="304">
        <f t="shared" ref="F48:H48" si="0">F16+F18+F20+F22+F24+F26+F28+F30+F32+F34+F36+F38+F40+F42+F44+F46</f>
        <v>93045.857900539995</v>
      </c>
      <c r="G48" s="304">
        <f t="shared" si="0"/>
        <v>72959.138434799999</v>
      </c>
      <c r="H48" s="338">
        <f t="shared" si="0"/>
        <v>49859.992401000003</v>
      </c>
    </row>
    <row r="49" spans="1:8" ht="15.75">
      <c r="A49" s="591" t="s">
        <v>624</v>
      </c>
      <c r="B49" s="592"/>
      <c r="C49" s="592"/>
      <c r="D49" s="298"/>
      <c r="E49" s="305">
        <f>E48/$C$47</f>
        <v>0.24899137523516515</v>
      </c>
      <c r="F49" s="305">
        <f t="shared" ref="F49:H49" si="1">F48/$C$47</f>
        <v>0.32371271594810996</v>
      </c>
      <c r="G49" s="305">
        <f t="shared" si="1"/>
        <v>0.25382968558588759</v>
      </c>
      <c r="H49" s="339">
        <f t="shared" si="1"/>
        <v>0.17346622323083727</v>
      </c>
    </row>
    <row r="50" spans="1:8" ht="15.75">
      <c r="A50" s="591" t="s">
        <v>625</v>
      </c>
      <c r="B50" s="592"/>
      <c r="C50" s="592"/>
      <c r="D50" s="298"/>
      <c r="E50" s="306">
        <f>E48</f>
        <v>71568.446271059991</v>
      </c>
      <c r="F50" s="307">
        <f t="shared" ref="F50:H51" si="2">E50+F48</f>
        <v>164614.30417159997</v>
      </c>
      <c r="G50" s="307">
        <f t="shared" si="2"/>
        <v>237573.44260639997</v>
      </c>
      <c r="H50" s="338">
        <f t="shared" si="2"/>
        <v>287433.4350074</v>
      </c>
    </row>
    <row r="51" spans="1:8" ht="16.5" thickBot="1">
      <c r="A51" s="594" t="s">
        <v>626</v>
      </c>
      <c r="B51" s="595"/>
      <c r="C51" s="595"/>
      <c r="D51" s="340"/>
      <c r="E51" s="341">
        <f>E49</f>
        <v>0.24899137523516515</v>
      </c>
      <c r="F51" s="341">
        <f t="shared" si="2"/>
        <v>0.57270409118327514</v>
      </c>
      <c r="G51" s="341">
        <f t="shared" si="2"/>
        <v>0.82653377676916273</v>
      </c>
      <c r="H51" s="342">
        <f t="shared" si="2"/>
        <v>1</v>
      </c>
    </row>
    <row r="52" spans="1:8" s="255" customFormat="1" ht="16.5" thickTop="1">
      <c r="A52" s="518"/>
      <c r="B52" s="518"/>
      <c r="C52" s="518"/>
      <c r="D52" s="519"/>
      <c r="E52" s="520"/>
      <c r="F52" s="520"/>
      <c r="G52" s="520"/>
      <c r="H52" s="520"/>
    </row>
    <row r="53" spans="1:8" s="255" customFormat="1" ht="15.75">
      <c r="A53" s="518"/>
      <c r="B53" s="518"/>
      <c r="C53" s="518"/>
      <c r="D53" s="519"/>
      <c r="E53" s="520"/>
      <c r="F53" s="520"/>
      <c r="G53" s="520"/>
      <c r="H53" s="520"/>
    </row>
    <row r="59" spans="1:8">
      <c r="B59" s="549"/>
      <c r="C59" s="549"/>
      <c r="D59" s="549"/>
      <c r="E59" s="549"/>
      <c r="F59" s="549"/>
      <c r="G59" s="549"/>
      <c r="H59" s="549"/>
    </row>
    <row r="60" spans="1:8">
      <c r="B60" s="549"/>
      <c r="C60" s="549"/>
      <c r="D60" s="549"/>
      <c r="E60" s="549"/>
      <c r="F60" s="549"/>
      <c r="G60" s="549"/>
      <c r="H60" s="549"/>
    </row>
  </sheetData>
  <mergeCells count="83">
    <mergeCell ref="A10:H10"/>
    <mergeCell ref="A9:C9"/>
    <mergeCell ref="C13:C14"/>
    <mergeCell ref="D13:D14"/>
    <mergeCell ref="A19:A20"/>
    <mergeCell ref="B19:B20"/>
    <mergeCell ref="C19:C20"/>
    <mergeCell ref="A17:A18"/>
    <mergeCell ref="A15:A16"/>
    <mergeCell ref="B15:B16"/>
    <mergeCell ref="D19:D20"/>
    <mergeCell ref="D15:D16"/>
    <mergeCell ref="B17:B18"/>
    <mergeCell ref="C17:C18"/>
    <mergeCell ref="D17:D18"/>
    <mergeCell ref="A1:H6"/>
    <mergeCell ref="D37:D38"/>
    <mergeCell ref="A41:A42"/>
    <mergeCell ref="B41:B42"/>
    <mergeCell ref="C41:C42"/>
    <mergeCell ref="D41:D42"/>
    <mergeCell ref="A31:A32"/>
    <mergeCell ref="B31:B32"/>
    <mergeCell ref="A33:A34"/>
    <mergeCell ref="B33:B34"/>
    <mergeCell ref="C33:C34"/>
    <mergeCell ref="D33:D34"/>
    <mergeCell ref="A35:A36"/>
    <mergeCell ref="B35:B36"/>
    <mergeCell ref="A7:C7"/>
    <mergeCell ref="D7:F7"/>
    <mergeCell ref="A50:C50"/>
    <mergeCell ref="A51:C51"/>
    <mergeCell ref="A45:A46"/>
    <mergeCell ref="B45:B46"/>
    <mergeCell ref="C45:C46"/>
    <mergeCell ref="A47:B47"/>
    <mergeCell ref="A48:C48"/>
    <mergeCell ref="D21:D22"/>
    <mergeCell ref="B13:B14"/>
    <mergeCell ref="D43:D44"/>
    <mergeCell ref="C43:C44"/>
    <mergeCell ref="B43:B44"/>
    <mergeCell ref="D23:D24"/>
    <mergeCell ref="A21:A22"/>
    <mergeCell ref="B21:B22"/>
    <mergeCell ref="C21:C22"/>
    <mergeCell ref="B23:B24"/>
    <mergeCell ref="C15:C16"/>
    <mergeCell ref="A23:A24"/>
    <mergeCell ref="C23:C24"/>
    <mergeCell ref="A37:A38"/>
    <mergeCell ref="B37:B38"/>
    <mergeCell ref="C37:C38"/>
    <mergeCell ref="B59:H59"/>
    <mergeCell ref="A25:A26"/>
    <mergeCell ref="D27:D28"/>
    <mergeCell ref="C27:C28"/>
    <mergeCell ref="B27:B28"/>
    <mergeCell ref="D25:D26"/>
    <mergeCell ref="A27:A28"/>
    <mergeCell ref="B25:B26"/>
    <mergeCell ref="C25:C26"/>
    <mergeCell ref="D45:D46"/>
    <mergeCell ref="C35:C36"/>
    <mergeCell ref="D35:D36"/>
    <mergeCell ref="A49:C49"/>
    <mergeCell ref="B60:H60"/>
    <mergeCell ref="A8:G8"/>
    <mergeCell ref="D9:F9"/>
    <mergeCell ref="D39:D40"/>
    <mergeCell ref="C39:C40"/>
    <mergeCell ref="B39:B40"/>
    <mergeCell ref="A39:A40"/>
    <mergeCell ref="A11:H12"/>
    <mergeCell ref="A13:A14"/>
    <mergeCell ref="D29:D30"/>
    <mergeCell ref="C29:C30"/>
    <mergeCell ref="B29:B30"/>
    <mergeCell ref="A29:A30"/>
    <mergeCell ref="C31:C32"/>
    <mergeCell ref="D31:D32"/>
    <mergeCell ref="A43:A44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0" orientation="landscape" horizontalDpi="360" verticalDpi="360" r:id="rId1"/>
  <rowBreaks count="1" manualBreakCount="1">
    <brk id="38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0"/>
  <sheetViews>
    <sheetView tabSelected="1" view="pageBreakPreview" zoomScale="115" zoomScaleSheetLayoutView="115" workbookViewId="0">
      <selection activeCell="A9" sqref="A9:C9"/>
    </sheetView>
  </sheetViews>
  <sheetFormatPr defaultRowHeight="15"/>
  <cols>
    <col min="1" max="1" width="10.7109375" customWidth="1"/>
    <col min="2" max="2" width="52" customWidth="1"/>
    <col min="3" max="3" width="13.140625" customWidth="1"/>
    <col min="4" max="4" width="12.5703125" customWidth="1"/>
    <col min="5" max="5" width="14.5703125" customWidth="1"/>
    <col min="6" max="6" width="25.5703125" bestFit="1" customWidth="1"/>
    <col min="7" max="7" width="17.140625" customWidth="1"/>
  </cols>
  <sheetData>
    <row r="1" spans="1:7" ht="15.75" thickTop="1">
      <c r="A1" s="598"/>
      <c r="B1" s="538"/>
      <c r="C1" s="538"/>
      <c r="D1" s="538"/>
      <c r="E1" s="538"/>
      <c r="F1" s="538"/>
      <c r="G1" s="599"/>
    </row>
    <row r="2" spans="1:7">
      <c r="A2" s="600"/>
      <c r="B2" s="523"/>
      <c r="C2" s="523"/>
      <c r="D2" s="523"/>
      <c r="E2" s="523"/>
      <c r="F2" s="523"/>
      <c r="G2" s="601"/>
    </row>
    <row r="3" spans="1:7">
      <c r="A3" s="600"/>
      <c r="B3" s="523"/>
      <c r="C3" s="523"/>
      <c r="D3" s="523"/>
      <c r="E3" s="523"/>
      <c r="F3" s="523"/>
      <c r="G3" s="601"/>
    </row>
    <row r="4" spans="1:7">
      <c r="A4" s="600"/>
      <c r="B4" s="523"/>
      <c r="C4" s="523"/>
      <c r="D4" s="523"/>
      <c r="E4" s="523"/>
      <c r="F4" s="523"/>
      <c r="G4" s="601"/>
    </row>
    <row r="5" spans="1:7">
      <c r="A5" s="600"/>
      <c r="B5" s="523"/>
      <c r="C5" s="523"/>
      <c r="D5" s="523"/>
      <c r="E5" s="523"/>
      <c r="F5" s="523"/>
      <c r="G5" s="601"/>
    </row>
    <row r="6" spans="1:7" ht="24" customHeight="1" thickBot="1">
      <c r="A6" s="602"/>
      <c r="B6" s="524"/>
      <c r="C6" s="524"/>
      <c r="D6" s="524"/>
      <c r="E6" s="524"/>
      <c r="F6" s="524"/>
      <c r="G6" s="603"/>
    </row>
    <row r="7" spans="1:7" ht="42.75" customHeight="1" thickTop="1" thickBot="1">
      <c r="A7" s="551" t="s">
        <v>843</v>
      </c>
      <c r="B7" s="551"/>
      <c r="C7" s="551"/>
      <c r="D7" s="628" t="s">
        <v>577</v>
      </c>
      <c r="E7" s="629"/>
      <c r="F7" s="214" t="str">
        <f>ORÇAMENTO!H7</f>
        <v xml:space="preserve">DATA DA EXPEDIÇÃO: 09/09/2020 </v>
      </c>
      <c r="G7" s="215"/>
    </row>
    <row r="8" spans="1:7" ht="31.5" customHeight="1" thickTop="1" thickBot="1">
      <c r="A8" s="555" t="str">
        <f>CRONOGRAMA!A9</f>
        <v>LOCAL DA OBRA: VICINAL DO KM 40, COMUNIDADE DE MONTE MORIÁ.</v>
      </c>
      <c r="B8" s="556"/>
      <c r="C8" s="556"/>
      <c r="D8" s="556"/>
      <c r="E8" s="557"/>
      <c r="F8" s="311" t="s">
        <v>629</v>
      </c>
      <c r="G8" s="310">
        <f>ORÇAMENTO!I93</f>
        <v>287433.4350074</v>
      </c>
    </row>
    <row r="9" spans="1:7" ht="49.5" customHeight="1" thickTop="1" thickBot="1">
      <c r="A9" s="622" t="s">
        <v>868</v>
      </c>
      <c r="B9" s="623"/>
      <c r="C9" s="624"/>
      <c r="D9" s="509" t="s">
        <v>297</v>
      </c>
      <c r="E9" s="622"/>
      <c r="F9" s="623"/>
      <c r="G9" s="624"/>
    </row>
    <row r="10" spans="1:7" ht="15.75" thickTop="1">
      <c r="A10" s="343"/>
      <c r="B10" s="216"/>
      <c r="C10" s="216"/>
      <c r="D10" s="216"/>
      <c r="E10" s="216"/>
      <c r="F10" s="216"/>
      <c r="G10" s="344"/>
    </row>
    <row r="11" spans="1:7" ht="19.5" customHeight="1">
      <c r="A11" s="625" t="s">
        <v>298</v>
      </c>
      <c r="B11" s="626"/>
      <c r="C11" s="626"/>
      <c r="D11" s="626"/>
      <c r="E11" s="626"/>
      <c r="F11" s="626"/>
      <c r="G11" s="627"/>
    </row>
    <row r="12" spans="1:7">
      <c r="A12" s="613" t="s">
        <v>299</v>
      </c>
      <c r="B12" s="614"/>
      <c r="C12" s="264" t="s">
        <v>300</v>
      </c>
      <c r="D12" s="264" t="s">
        <v>2</v>
      </c>
      <c r="E12" s="264" t="s">
        <v>301</v>
      </c>
      <c r="F12" s="264" t="s">
        <v>302</v>
      </c>
      <c r="G12" s="345" t="s">
        <v>5</v>
      </c>
    </row>
    <row r="13" spans="1:7">
      <c r="A13" s="346" t="s">
        <v>305</v>
      </c>
      <c r="B13" s="244" t="s">
        <v>762</v>
      </c>
      <c r="C13" s="508" t="s">
        <v>303</v>
      </c>
      <c r="D13" s="508" t="s">
        <v>97</v>
      </c>
      <c r="E13" s="217">
        <v>1</v>
      </c>
      <c r="F13" s="245">
        <v>87.5</v>
      </c>
      <c r="G13" s="347">
        <f>E13*F13</f>
        <v>87.5</v>
      </c>
    </row>
    <row r="14" spans="1:7">
      <c r="A14" s="349" t="s">
        <v>309</v>
      </c>
      <c r="B14" s="244" t="s">
        <v>761</v>
      </c>
      <c r="C14" s="508" t="s">
        <v>303</v>
      </c>
      <c r="D14" s="508" t="s">
        <v>311</v>
      </c>
      <c r="E14" s="217">
        <v>0.41</v>
      </c>
      <c r="F14" s="245">
        <v>145</v>
      </c>
      <c r="G14" s="347">
        <f t="shared" ref="G14:G17" si="0">E14*F14</f>
        <v>59.449999999999996</v>
      </c>
    </row>
    <row r="15" spans="1:7">
      <c r="A15" s="346" t="s">
        <v>306</v>
      </c>
      <c r="B15" s="244" t="s">
        <v>307</v>
      </c>
      <c r="C15" s="508" t="s">
        <v>303</v>
      </c>
      <c r="D15" s="508" t="s">
        <v>763</v>
      </c>
      <c r="E15" s="217">
        <v>0.1</v>
      </c>
      <c r="F15" s="245">
        <v>9.5500000000000007</v>
      </c>
      <c r="G15" s="347">
        <f t="shared" si="0"/>
        <v>0.95500000000000007</v>
      </c>
    </row>
    <row r="16" spans="1:7">
      <c r="A16" s="349">
        <v>88261</v>
      </c>
      <c r="B16" s="244" t="s">
        <v>764</v>
      </c>
      <c r="C16" s="508" t="s">
        <v>303</v>
      </c>
      <c r="D16" s="508" t="s">
        <v>304</v>
      </c>
      <c r="E16" s="217">
        <v>0.4</v>
      </c>
      <c r="F16" s="245">
        <v>17.940000000000001</v>
      </c>
      <c r="G16" s="347">
        <f t="shared" si="0"/>
        <v>7.176000000000001</v>
      </c>
    </row>
    <row r="17" spans="1:7">
      <c r="A17" s="349">
        <v>88316</v>
      </c>
      <c r="B17" s="244" t="s">
        <v>339</v>
      </c>
      <c r="C17" s="508" t="s">
        <v>303</v>
      </c>
      <c r="D17" s="508" t="s">
        <v>304</v>
      </c>
      <c r="E17" s="217">
        <v>0.4</v>
      </c>
      <c r="F17" s="245">
        <v>14.36</v>
      </c>
      <c r="G17" s="347">
        <f t="shared" si="0"/>
        <v>5.7439999999999998</v>
      </c>
    </row>
    <row r="18" spans="1:7">
      <c r="A18" s="608"/>
      <c r="B18" s="609"/>
      <c r="C18" s="609"/>
      <c r="D18" s="609"/>
      <c r="E18" s="609"/>
      <c r="F18" s="244" t="s">
        <v>312</v>
      </c>
      <c r="G18" s="347">
        <f>SUM(G13:G17)</f>
        <v>160.82499999999999</v>
      </c>
    </row>
    <row r="19" spans="1:7" ht="30">
      <c r="A19" s="608"/>
      <c r="B19" s="609"/>
      <c r="C19" s="609"/>
      <c r="D19" s="609"/>
      <c r="E19" s="609"/>
      <c r="F19" s="248" t="s">
        <v>765</v>
      </c>
      <c r="G19" s="348">
        <v>0</v>
      </c>
    </row>
    <row r="20" spans="1:7">
      <c r="A20" s="608"/>
      <c r="B20" s="609"/>
      <c r="C20" s="609"/>
      <c r="D20" s="609"/>
      <c r="E20" s="609"/>
      <c r="F20" s="218" t="s">
        <v>314</v>
      </c>
      <c r="G20" s="347">
        <f>SUM(G18:G19)</f>
        <v>160.82499999999999</v>
      </c>
    </row>
    <row r="21" spans="1:7" ht="20.25" customHeight="1">
      <c r="A21" s="625" t="s">
        <v>315</v>
      </c>
      <c r="B21" s="626"/>
      <c r="C21" s="626"/>
      <c r="D21" s="626"/>
      <c r="E21" s="626"/>
      <c r="F21" s="626"/>
      <c r="G21" s="627"/>
    </row>
    <row r="22" spans="1:7">
      <c r="A22" s="613" t="s">
        <v>299</v>
      </c>
      <c r="B22" s="614"/>
      <c r="C22" s="264" t="s">
        <v>300</v>
      </c>
      <c r="D22" s="264" t="s">
        <v>2</v>
      </c>
      <c r="E22" s="264" t="s">
        <v>301</v>
      </c>
      <c r="F22" s="264" t="s">
        <v>302</v>
      </c>
      <c r="G22" s="345" t="s">
        <v>5</v>
      </c>
    </row>
    <row r="23" spans="1:7">
      <c r="A23" s="349" t="s">
        <v>323</v>
      </c>
      <c r="B23" s="244" t="s">
        <v>324</v>
      </c>
      <c r="C23" s="508" t="s">
        <v>303</v>
      </c>
      <c r="D23" s="508" t="s">
        <v>763</v>
      </c>
      <c r="E23" s="217">
        <v>3.0000000000000001E-3</v>
      </c>
      <c r="F23" s="245">
        <v>8.3800000000000008</v>
      </c>
      <c r="G23" s="347">
        <f>E23*F23</f>
        <v>2.5140000000000003E-2</v>
      </c>
    </row>
    <row r="24" spans="1:7">
      <c r="A24" s="349" t="s">
        <v>321</v>
      </c>
      <c r="B24" s="244" t="s">
        <v>322</v>
      </c>
      <c r="C24" s="508" t="s">
        <v>303</v>
      </c>
      <c r="D24" s="508" t="s">
        <v>763</v>
      </c>
      <c r="E24" s="217">
        <v>2E-3</v>
      </c>
      <c r="F24" s="245">
        <v>8.5</v>
      </c>
      <c r="G24" s="347">
        <f t="shared" ref="G24:G29" si="1">E24*F24</f>
        <v>1.7000000000000001E-2</v>
      </c>
    </row>
    <row r="25" spans="1:7">
      <c r="A25" s="349" t="s">
        <v>309</v>
      </c>
      <c r="B25" s="244" t="s">
        <v>310</v>
      </c>
      <c r="C25" s="508" t="s">
        <v>303</v>
      </c>
      <c r="D25" s="508" t="s">
        <v>311</v>
      </c>
      <c r="E25" s="217">
        <v>0.01</v>
      </c>
      <c r="F25" s="245">
        <v>145</v>
      </c>
      <c r="G25" s="347">
        <f t="shared" si="1"/>
        <v>1.45</v>
      </c>
    </row>
    <row r="26" spans="1:7">
      <c r="A26" s="349" t="s">
        <v>319</v>
      </c>
      <c r="B26" s="244" t="s">
        <v>320</v>
      </c>
      <c r="C26" s="508" t="s">
        <v>303</v>
      </c>
      <c r="D26" s="508" t="s">
        <v>311</v>
      </c>
      <c r="E26" s="217">
        <v>0.01</v>
      </c>
      <c r="F26" s="245">
        <v>70</v>
      </c>
      <c r="G26" s="347">
        <f t="shared" si="1"/>
        <v>0.70000000000000007</v>
      </c>
    </row>
    <row r="27" spans="1:7">
      <c r="A27" s="349" t="s">
        <v>316</v>
      </c>
      <c r="B27" s="244" t="s">
        <v>317</v>
      </c>
      <c r="C27" s="508" t="s">
        <v>303</v>
      </c>
      <c r="D27" s="508" t="s">
        <v>318</v>
      </c>
      <c r="E27" s="217">
        <v>0.01</v>
      </c>
      <c r="F27" s="245">
        <v>7.98</v>
      </c>
      <c r="G27" s="347">
        <f t="shared" si="1"/>
        <v>7.980000000000001E-2</v>
      </c>
    </row>
    <row r="28" spans="1:7">
      <c r="A28" s="349">
        <v>88261</v>
      </c>
      <c r="B28" s="244" t="s">
        <v>764</v>
      </c>
      <c r="C28" s="508" t="s">
        <v>303</v>
      </c>
      <c r="D28" s="508" t="s">
        <v>304</v>
      </c>
      <c r="E28" s="217">
        <v>7.0000000000000007E-2</v>
      </c>
      <c r="F28" s="245">
        <v>17.940000000000001</v>
      </c>
      <c r="G28" s="347">
        <f t="shared" si="1"/>
        <v>1.2558000000000002</v>
      </c>
    </row>
    <row r="29" spans="1:7">
      <c r="A29" s="349">
        <v>88316</v>
      </c>
      <c r="B29" s="244" t="s">
        <v>339</v>
      </c>
      <c r="C29" s="508" t="s">
        <v>303</v>
      </c>
      <c r="D29" s="508" t="s">
        <v>304</v>
      </c>
      <c r="E29" s="217">
        <v>0.05</v>
      </c>
      <c r="F29" s="245">
        <v>14.36</v>
      </c>
      <c r="G29" s="347">
        <f t="shared" si="1"/>
        <v>0.71799999999999997</v>
      </c>
    </row>
    <row r="30" spans="1:7">
      <c r="A30" s="608"/>
      <c r="B30" s="609"/>
      <c r="C30" s="609"/>
      <c r="D30" s="609"/>
      <c r="E30" s="609"/>
      <c r="F30" s="244" t="s">
        <v>312</v>
      </c>
      <c r="G30" s="347">
        <v>4.26</v>
      </c>
    </row>
    <row r="31" spans="1:7" ht="30">
      <c r="A31" s="608"/>
      <c r="B31" s="609"/>
      <c r="C31" s="609"/>
      <c r="D31" s="609"/>
      <c r="E31" s="609"/>
      <c r="F31" s="248" t="s">
        <v>765</v>
      </c>
      <c r="G31" s="348">
        <v>0</v>
      </c>
    </row>
    <row r="32" spans="1:7">
      <c r="A32" s="608"/>
      <c r="B32" s="609"/>
      <c r="C32" s="609"/>
      <c r="D32" s="609"/>
      <c r="E32" s="609"/>
      <c r="F32" s="218" t="s">
        <v>314</v>
      </c>
      <c r="G32" s="347">
        <f>G30+G31</f>
        <v>4.26</v>
      </c>
    </row>
    <row r="33" spans="1:7" ht="18.75" customHeight="1">
      <c r="A33" s="625" t="s">
        <v>325</v>
      </c>
      <c r="B33" s="626"/>
      <c r="C33" s="626"/>
      <c r="D33" s="626"/>
      <c r="E33" s="626"/>
      <c r="F33" s="626"/>
      <c r="G33" s="627"/>
    </row>
    <row r="34" spans="1:7">
      <c r="A34" s="613" t="s">
        <v>299</v>
      </c>
      <c r="B34" s="614"/>
      <c r="C34" s="264" t="s">
        <v>300</v>
      </c>
      <c r="D34" s="264" t="s">
        <v>2</v>
      </c>
      <c r="E34" s="264" t="s">
        <v>301</v>
      </c>
      <c r="F34" s="264" t="s">
        <v>302</v>
      </c>
      <c r="G34" s="345" t="s">
        <v>5</v>
      </c>
    </row>
    <row r="35" spans="1:7">
      <c r="A35" s="349">
        <v>88316</v>
      </c>
      <c r="B35" s="220" t="s">
        <v>339</v>
      </c>
      <c r="C35" s="221" t="s">
        <v>303</v>
      </c>
      <c r="D35" s="221" t="s">
        <v>304</v>
      </c>
      <c r="E35" s="217">
        <v>3</v>
      </c>
      <c r="F35" s="245">
        <v>14.36</v>
      </c>
      <c r="G35" s="347">
        <f>F35*E35</f>
        <v>43.08</v>
      </c>
    </row>
    <row r="36" spans="1:7">
      <c r="A36" s="608"/>
      <c r="B36" s="609"/>
      <c r="C36" s="609"/>
      <c r="D36" s="609"/>
      <c r="E36" s="609"/>
      <c r="F36" s="244" t="s">
        <v>312</v>
      </c>
      <c r="G36" s="347">
        <f>SUM(G35)</f>
        <v>43.08</v>
      </c>
    </row>
    <row r="37" spans="1:7" ht="30">
      <c r="A37" s="608"/>
      <c r="B37" s="609"/>
      <c r="C37" s="609"/>
      <c r="D37" s="609"/>
      <c r="E37" s="609"/>
      <c r="F37" s="248" t="s">
        <v>765</v>
      </c>
      <c r="G37" s="348">
        <v>0</v>
      </c>
    </row>
    <row r="38" spans="1:7">
      <c r="A38" s="608"/>
      <c r="B38" s="609"/>
      <c r="C38" s="609"/>
      <c r="D38" s="609"/>
      <c r="E38" s="609"/>
      <c r="F38" s="218" t="s">
        <v>314</v>
      </c>
      <c r="G38" s="347">
        <f>SUM(G36+G37)</f>
        <v>43.08</v>
      </c>
    </row>
    <row r="39" spans="1:7" ht="21" customHeight="1">
      <c r="A39" s="625" t="s">
        <v>326</v>
      </c>
      <c r="B39" s="626"/>
      <c r="C39" s="626"/>
      <c r="D39" s="626"/>
      <c r="E39" s="626"/>
      <c r="F39" s="626"/>
      <c r="G39" s="627"/>
    </row>
    <row r="40" spans="1:7">
      <c r="A40" s="613" t="s">
        <v>299</v>
      </c>
      <c r="B40" s="614"/>
      <c r="C40" s="264" t="s">
        <v>300</v>
      </c>
      <c r="D40" s="264" t="s">
        <v>2</v>
      </c>
      <c r="E40" s="264" t="s">
        <v>301</v>
      </c>
      <c r="F40" s="264" t="s">
        <v>302</v>
      </c>
      <c r="G40" s="345" t="s">
        <v>5</v>
      </c>
    </row>
    <row r="41" spans="1:7">
      <c r="A41" s="349" t="s">
        <v>766</v>
      </c>
      <c r="B41" s="244" t="s">
        <v>330</v>
      </c>
      <c r="C41" s="221" t="s">
        <v>303</v>
      </c>
      <c r="D41" s="508" t="s">
        <v>767</v>
      </c>
      <c r="E41" s="217">
        <v>0.3</v>
      </c>
      <c r="F41" s="245">
        <v>11.06</v>
      </c>
      <c r="G41" s="347">
        <f>E41*F41</f>
        <v>3.3180000000000001</v>
      </c>
    </row>
    <row r="42" spans="1:7">
      <c r="A42" s="346" t="s">
        <v>327</v>
      </c>
      <c r="B42" s="244" t="s">
        <v>328</v>
      </c>
      <c r="C42" s="221" t="s">
        <v>303</v>
      </c>
      <c r="D42" s="508" t="s">
        <v>329</v>
      </c>
      <c r="E42" s="217">
        <v>1.25</v>
      </c>
      <c r="F42" s="245">
        <v>38</v>
      </c>
      <c r="G42" s="347">
        <f t="shared" ref="G42:G43" si="2">E42*F42</f>
        <v>47.5</v>
      </c>
    </row>
    <row r="43" spans="1:7">
      <c r="A43" s="346">
        <v>88316</v>
      </c>
      <c r="B43" s="244" t="s">
        <v>339</v>
      </c>
      <c r="C43" s="221" t="s">
        <v>303</v>
      </c>
      <c r="D43" s="508" t="s">
        <v>304</v>
      </c>
      <c r="E43" s="217">
        <v>3</v>
      </c>
      <c r="F43" s="245">
        <v>14.36</v>
      </c>
      <c r="G43" s="347">
        <f t="shared" si="2"/>
        <v>43.08</v>
      </c>
    </row>
    <row r="44" spans="1:7">
      <c r="A44" s="608"/>
      <c r="B44" s="609"/>
      <c r="C44" s="609"/>
      <c r="D44" s="609"/>
      <c r="E44" s="609"/>
      <c r="F44" s="244" t="s">
        <v>312</v>
      </c>
      <c r="G44" s="347">
        <f>SUM(G41:G43)</f>
        <v>93.897999999999996</v>
      </c>
    </row>
    <row r="45" spans="1:7" ht="30">
      <c r="A45" s="608"/>
      <c r="B45" s="609"/>
      <c r="C45" s="609"/>
      <c r="D45" s="609"/>
      <c r="E45" s="609"/>
      <c r="F45" s="248" t="s">
        <v>765</v>
      </c>
      <c r="G45" s="348">
        <v>0</v>
      </c>
    </row>
    <row r="46" spans="1:7">
      <c r="A46" s="608"/>
      <c r="B46" s="609"/>
      <c r="C46" s="609"/>
      <c r="D46" s="609"/>
      <c r="E46" s="609"/>
      <c r="F46" s="218" t="s">
        <v>314</v>
      </c>
      <c r="G46" s="347">
        <f>SUM(G44+G45)</f>
        <v>93.897999999999996</v>
      </c>
    </row>
    <row r="47" spans="1:7" ht="22.5" customHeight="1">
      <c r="A47" s="625" t="s">
        <v>331</v>
      </c>
      <c r="B47" s="626"/>
      <c r="C47" s="626"/>
      <c r="D47" s="626"/>
      <c r="E47" s="626"/>
      <c r="F47" s="626"/>
      <c r="G47" s="627"/>
    </row>
    <row r="48" spans="1:7">
      <c r="A48" s="613" t="s">
        <v>299</v>
      </c>
      <c r="B48" s="614"/>
      <c r="C48" s="264" t="s">
        <v>300</v>
      </c>
      <c r="D48" s="264" t="s">
        <v>2</v>
      </c>
      <c r="E48" s="264" t="s">
        <v>301</v>
      </c>
      <c r="F48" s="264" t="s">
        <v>302</v>
      </c>
      <c r="G48" s="345" t="s">
        <v>5</v>
      </c>
    </row>
    <row r="49" spans="1:7">
      <c r="A49" s="349">
        <v>50036</v>
      </c>
      <c r="B49" s="244" t="s">
        <v>332</v>
      </c>
      <c r="C49" s="508" t="s">
        <v>303</v>
      </c>
      <c r="D49" s="508" t="s">
        <v>97</v>
      </c>
      <c r="E49" s="217">
        <v>12</v>
      </c>
      <c r="F49" s="245">
        <v>84.76</v>
      </c>
      <c r="G49" s="347">
        <f>E49*F49</f>
        <v>1017.1200000000001</v>
      </c>
    </row>
    <row r="50" spans="1:7">
      <c r="A50" s="349">
        <v>50037</v>
      </c>
      <c r="B50" s="244" t="s">
        <v>333</v>
      </c>
      <c r="C50" s="508" t="s">
        <v>303</v>
      </c>
      <c r="D50" s="508" t="s">
        <v>97</v>
      </c>
      <c r="E50" s="217">
        <v>12</v>
      </c>
      <c r="F50" s="245">
        <v>4.3099999999999996</v>
      </c>
      <c r="G50" s="347">
        <f t="shared" ref="G50:G52" si="3">E50*F50</f>
        <v>51.72</v>
      </c>
    </row>
    <row r="51" spans="1:7">
      <c r="A51" s="349">
        <v>50038</v>
      </c>
      <c r="B51" s="244" t="s">
        <v>334</v>
      </c>
      <c r="C51" s="508" t="s">
        <v>303</v>
      </c>
      <c r="D51" s="508" t="s">
        <v>308</v>
      </c>
      <c r="E51" s="217">
        <v>60</v>
      </c>
      <c r="F51" s="245">
        <v>8.5</v>
      </c>
      <c r="G51" s="347">
        <f t="shared" si="3"/>
        <v>510</v>
      </c>
    </row>
    <row r="52" spans="1:7">
      <c r="A52" s="349">
        <v>50259</v>
      </c>
      <c r="B52" s="244" t="s">
        <v>335</v>
      </c>
      <c r="C52" s="508" t="s">
        <v>303</v>
      </c>
      <c r="D52" s="508" t="s">
        <v>329</v>
      </c>
      <c r="E52" s="217">
        <v>1</v>
      </c>
      <c r="F52" s="245">
        <v>610.84</v>
      </c>
      <c r="G52" s="347">
        <f t="shared" si="3"/>
        <v>610.84</v>
      </c>
    </row>
    <row r="53" spans="1:7">
      <c r="A53" s="608"/>
      <c r="B53" s="609"/>
      <c r="C53" s="609"/>
      <c r="D53" s="609"/>
      <c r="E53" s="609"/>
      <c r="F53" s="244" t="s">
        <v>312</v>
      </c>
      <c r="G53" s="364">
        <f>SUM(G49:G52)</f>
        <v>2189.6800000000003</v>
      </c>
    </row>
    <row r="54" spans="1:7" ht="30">
      <c r="A54" s="608"/>
      <c r="B54" s="609"/>
      <c r="C54" s="609"/>
      <c r="D54" s="609"/>
      <c r="E54" s="609"/>
      <c r="F54" s="248" t="s">
        <v>765</v>
      </c>
      <c r="G54" s="348">
        <v>0</v>
      </c>
    </row>
    <row r="55" spans="1:7">
      <c r="A55" s="608"/>
      <c r="B55" s="609"/>
      <c r="C55" s="609"/>
      <c r="D55" s="609"/>
      <c r="E55" s="609"/>
      <c r="F55" s="218" t="s">
        <v>314</v>
      </c>
      <c r="G55" s="364">
        <f>SUM(G53+G54)</f>
        <v>2189.6800000000003</v>
      </c>
    </row>
    <row r="56" spans="1:7" ht="17.25" customHeight="1">
      <c r="A56" s="625" t="s">
        <v>336</v>
      </c>
      <c r="B56" s="626"/>
      <c r="C56" s="626"/>
      <c r="D56" s="626"/>
      <c r="E56" s="626"/>
      <c r="F56" s="626"/>
      <c r="G56" s="627"/>
    </row>
    <row r="57" spans="1:7">
      <c r="A57" s="613" t="s">
        <v>299</v>
      </c>
      <c r="B57" s="614"/>
      <c r="C57" s="264" t="s">
        <v>300</v>
      </c>
      <c r="D57" s="264" t="s">
        <v>2</v>
      </c>
      <c r="E57" s="264" t="s">
        <v>301</v>
      </c>
      <c r="F57" s="264" t="s">
        <v>302</v>
      </c>
      <c r="G57" s="345" t="s">
        <v>5</v>
      </c>
    </row>
    <row r="58" spans="1:7">
      <c r="A58" s="349">
        <v>50036</v>
      </c>
      <c r="B58" s="244" t="s">
        <v>332</v>
      </c>
      <c r="C58" s="221" t="s">
        <v>303</v>
      </c>
      <c r="D58" s="508" t="s">
        <v>97</v>
      </c>
      <c r="E58" s="217">
        <v>12</v>
      </c>
      <c r="F58" s="245">
        <v>84.76</v>
      </c>
      <c r="G58" s="347">
        <f>E58*F58</f>
        <v>1017.1200000000001</v>
      </c>
    </row>
    <row r="59" spans="1:7">
      <c r="A59" s="350">
        <v>50037</v>
      </c>
      <c r="B59" s="244" t="s">
        <v>333</v>
      </c>
      <c r="C59" s="221" t="s">
        <v>303</v>
      </c>
      <c r="D59" s="508" t="s">
        <v>97</v>
      </c>
      <c r="E59" s="217">
        <v>12</v>
      </c>
      <c r="F59" s="245">
        <v>4.3099999999999996</v>
      </c>
      <c r="G59" s="347">
        <f t="shared" ref="G59:G61" si="4">E59*F59</f>
        <v>51.72</v>
      </c>
    </row>
    <row r="60" spans="1:7">
      <c r="A60" s="349">
        <v>50038</v>
      </c>
      <c r="B60" s="244" t="s">
        <v>334</v>
      </c>
      <c r="C60" s="221" t="s">
        <v>303</v>
      </c>
      <c r="D60" s="508" t="s">
        <v>47</v>
      </c>
      <c r="E60" s="217">
        <v>45</v>
      </c>
      <c r="F60" s="245">
        <v>8.5</v>
      </c>
      <c r="G60" s="347">
        <f t="shared" si="4"/>
        <v>382.5</v>
      </c>
    </row>
    <row r="61" spans="1:7">
      <c r="A61" s="349">
        <v>50259</v>
      </c>
      <c r="B61" s="244" t="s">
        <v>335</v>
      </c>
      <c r="C61" s="221" t="s">
        <v>303</v>
      </c>
      <c r="D61" s="508" t="s">
        <v>329</v>
      </c>
      <c r="E61" s="217">
        <v>1</v>
      </c>
      <c r="F61" s="245">
        <v>610.84</v>
      </c>
      <c r="G61" s="347">
        <f t="shared" si="4"/>
        <v>610.84</v>
      </c>
    </row>
    <row r="62" spans="1:7">
      <c r="A62" s="608"/>
      <c r="B62" s="609"/>
      <c r="C62" s="609"/>
      <c r="D62" s="609"/>
      <c r="E62" s="609"/>
      <c r="F62" s="244" t="s">
        <v>312</v>
      </c>
      <c r="G62" s="364">
        <f>SUM(G58:G61)</f>
        <v>2062.1800000000003</v>
      </c>
    </row>
    <row r="63" spans="1:7" ht="30">
      <c r="A63" s="608"/>
      <c r="B63" s="609"/>
      <c r="C63" s="609"/>
      <c r="D63" s="609"/>
      <c r="E63" s="609"/>
      <c r="F63" s="248" t="s">
        <v>765</v>
      </c>
      <c r="G63" s="348">
        <v>0</v>
      </c>
    </row>
    <row r="64" spans="1:7">
      <c r="A64" s="608"/>
      <c r="B64" s="609"/>
      <c r="C64" s="609"/>
      <c r="D64" s="609"/>
      <c r="E64" s="609"/>
      <c r="F64" s="218" t="s">
        <v>314</v>
      </c>
      <c r="G64" s="364">
        <f>G62+G63</f>
        <v>2062.1800000000003</v>
      </c>
    </row>
    <row r="65" spans="1:7" ht="22.5" customHeight="1">
      <c r="A65" s="625" t="s">
        <v>721</v>
      </c>
      <c r="B65" s="626"/>
      <c r="C65" s="626"/>
      <c r="D65" s="626"/>
      <c r="E65" s="626"/>
      <c r="F65" s="626"/>
      <c r="G65" s="627"/>
    </row>
    <row r="66" spans="1:7">
      <c r="A66" s="613" t="s">
        <v>299</v>
      </c>
      <c r="B66" s="614"/>
      <c r="C66" s="264" t="s">
        <v>300</v>
      </c>
      <c r="D66" s="264" t="s">
        <v>2</v>
      </c>
      <c r="E66" s="264" t="s">
        <v>301</v>
      </c>
      <c r="F66" s="264" t="s">
        <v>302</v>
      </c>
      <c r="G66" s="345" t="s">
        <v>5</v>
      </c>
    </row>
    <row r="67" spans="1:7">
      <c r="A67" s="349">
        <v>50036</v>
      </c>
      <c r="B67" s="244" t="s">
        <v>332</v>
      </c>
      <c r="C67" s="508" t="s">
        <v>303</v>
      </c>
      <c r="D67" s="508" t="s">
        <v>97</v>
      </c>
      <c r="E67" s="217">
        <v>12</v>
      </c>
      <c r="F67" s="245">
        <v>84.76</v>
      </c>
      <c r="G67" s="347">
        <f>E67*F67</f>
        <v>1017.1200000000001</v>
      </c>
    </row>
    <row r="68" spans="1:7">
      <c r="A68" s="350">
        <v>50037</v>
      </c>
      <c r="B68" s="244" t="s">
        <v>333</v>
      </c>
      <c r="C68" s="508" t="s">
        <v>303</v>
      </c>
      <c r="D68" s="508" t="s">
        <v>97</v>
      </c>
      <c r="E68" s="217">
        <v>12</v>
      </c>
      <c r="F68" s="245">
        <v>4.3099999999999996</v>
      </c>
      <c r="G68" s="347">
        <f t="shared" ref="G68:G70" si="5">E68*F68</f>
        <v>51.72</v>
      </c>
    </row>
    <row r="69" spans="1:7">
      <c r="A69" s="349">
        <v>50038</v>
      </c>
      <c r="B69" s="244" t="s">
        <v>334</v>
      </c>
      <c r="C69" s="508" t="s">
        <v>303</v>
      </c>
      <c r="D69" s="508" t="s">
        <v>308</v>
      </c>
      <c r="E69" s="217">
        <v>80</v>
      </c>
      <c r="F69" s="245">
        <v>8.5</v>
      </c>
      <c r="G69" s="347">
        <f t="shared" si="5"/>
        <v>680</v>
      </c>
    </row>
    <row r="70" spans="1:7">
      <c r="A70" s="349">
        <v>50740</v>
      </c>
      <c r="B70" s="244" t="s">
        <v>660</v>
      </c>
      <c r="C70" s="508" t="s">
        <v>303</v>
      </c>
      <c r="D70" s="508" t="s">
        <v>329</v>
      </c>
      <c r="E70" s="217">
        <v>1</v>
      </c>
      <c r="F70" s="245">
        <v>610.84</v>
      </c>
      <c r="G70" s="347">
        <f t="shared" si="5"/>
        <v>610.84</v>
      </c>
    </row>
    <row r="71" spans="1:7">
      <c r="A71" s="608"/>
      <c r="B71" s="609"/>
      <c r="C71" s="609"/>
      <c r="D71" s="609"/>
      <c r="E71" s="609"/>
      <c r="F71" s="244" t="s">
        <v>312</v>
      </c>
      <c r="G71" s="364">
        <f>SUM(G67:G70)</f>
        <v>2359.6800000000003</v>
      </c>
    </row>
    <row r="72" spans="1:7" ht="30">
      <c r="A72" s="608"/>
      <c r="B72" s="609"/>
      <c r="C72" s="609"/>
      <c r="D72" s="609"/>
      <c r="E72" s="609"/>
      <c r="F72" s="248" t="s">
        <v>765</v>
      </c>
      <c r="G72" s="348">
        <v>0</v>
      </c>
    </row>
    <row r="73" spans="1:7">
      <c r="A73" s="608"/>
      <c r="B73" s="609"/>
      <c r="C73" s="609"/>
      <c r="D73" s="609"/>
      <c r="E73" s="609"/>
      <c r="F73" s="218" t="s">
        <v>314</v>
      </c>
      <c r="G73" s="364">
        <f>G71</f>
        <v>2359.6800000000003</v>
      </c>
    </row>
    <row r="74" spans="1:7" ht="22.5" customHeight="1">
      <c r="A74" s="625" t="s">
        <v>773</v>
      </c>
      <c r="B74" s="626"/>
      <c r="C74" s="626"/>
      <c r="D74" s="626"/>
      <c r="E74" s="626"/>
      <c r="F74" s="626"/>
      <c r="G74" s="627"/>
    </row>
    <row r="75" spans="1:7">
      <c r="A75" s="613" t="s">
        <v>299</v>
      </c>
      <c r="B75" s="614"/>
      <c r="C75" s="264" t="s">
        <v>300</v>
      </c>
      <c r="D75" s="264" t="s">
        <v>2</v>
      </c>
      <c r="E75" s="264" t="s">
        <v>301</v>
      </c>
      <c r="F75" s="264" t="s">
        <v>302</v>
      </c>
      <c r="G75" s="345" t="s">
        <v>5</v>
      </c>
    </row>
    <row r="76" spans="1:7">
      <c r="A76" s="351" t="s">
        <v>770</v>
      </c>
      <c r="B76" s="257" t="s">
        <v>771</v>
      </c>
      <c r="C76" s="221" t="s">
        <v>303</v>
      </c>
      <c r="D76" s="258" t="s">
        <v>207</v>
      </c>
      <c r="E76" s="475">
        <v>0.4</v>
      </c>
      <c r="F76" s="234">
        <v>16.66</v>
      </c>
      <c r="G76" s="360">
        <f>E76*F76</f>
        <v>6.6640000000000006</v>
      </c>
    </row>
    <row r="77" spans="1:7">
      <c r="A77" s="351">
        <v>80273</v>
      </c>
      <c r="B77" s="256" t="s">
        <v>772</v>
      </c>
      <c r="C77" s="221" t="s">
        <v>303</v>
      </c>
      <c r="D77" s="258" t="s">
        <v>97</v>
      </c>
      <c r="E77" s="475">
        <v>1.05</v>
      </c>
      <c r="F77" s="234">
        <v>37.799999999999997</v>
      </c>
      <c r="G77" s="360">
        <f t="shared" ref="G77:G78" si="6">E77*F77</f>
        <v>39.69</v>
      </c>
    </row>
    <row r="78" spans="1:7" s="255" customFormat="1">
      <c r="A78" s="351">
        <v>88310</v>
      </c>
      <c r="B78" s="256" t="s">
        <v>507</v>
      </c>
      <c r="C78" s="221" t="s">
        <v>303</v>
      </c>
      <c r="D78" s="258" t="s">
        <v>304</v>
      </c>
      <c r="E78" s="475">
        <v>0.3</v>
      </c>
      <c r="F78" s="234">
        <v>19.14</v>
      </c>
      <c r="G78" s="360">
        <f t="shared" si="6"/>
        <v>5.742</v>
      </c>
    </row>
    <row r="79" spans="1:7" s="255" customFormat="1">
      <c r="A79" s="351">
        <v>88316</v>
      </c>
      <c r="B79" s="256" t="s">
        <v>339</v>
      </c>
      <c r="C79" s="221" t="s">
        <v>303</v>
      </c>
      <c r="D79" s="258" t="s">
        <v>304</v>
      </c>
      <c r="E79" s="475">
        <v>0.3</v>
      </c>
      <c r="F79" s="234">
        <v>14.36</v>
      </c>
      <c r="G79" s="360">
        <f t="shared" ref="G79" si="7">E79*F79</f>
        <v>4.3079999999999998</v>
      </c>
    </row>
    <row r="80" spans="1:7" s="255" customFormat="1">
      <c r="A80" s="608"/>
      <c r="B80" s="609"/>
      <c r="C80" s="609"/>
      <c r="D80" s="609"/>
      <c r="E80" s="609"/>
      <c r="F80" s="244" t="s">
        <v>312</v>
      </c>
      <c r="G80" s="364">
        <f>SUM(G76:G79)</f>
        <v>56.403999999999996</v>
      </c>
    </row>
    <row r="81" spans="1:7" s="255" customFormat="1" ht="30">
      <c r="A81" s="608"/>
      <c r="B81" s="609"/>
      <c r="C81" s="609"/>
      <c r="D81" s="609"/>
      <c r="E81" s="609"/>
      <c r="F81" s="248" t="s">
        <v>765</v>
      </c>
      <c r="G81" s="348">
        <v>0</v>
      </c>
    </row>
    <row r="82" spans="1:7">
      <c r="A82" s="608"/>
      <c r="B82" s="609"/>
      <c r="C82" s="609"/>
      <c r="D82" s="609"/>
      <c r="E82" s="609"/>
      <c r="F82" s="218" t="s">
        <v>314</v>
      </c>
      <c r="G82" s="364">
        <f>G80</f>
        <v>56.403999999999996</v>
      </c>
    </row>
    <row r="83" spans="1:7" ht="30" customHeight="1">
      <c r="A83" s="617" t="s">
        <v>340</v>
      </c>
      <c r="B83" s="618"/>
      <c r="C83" s="618"/>
      <c r="D83" s="618"/>
      <c r="E83" s="618"/>
      <c r="F83" s="618"/>
      <c r="G83" s="619"/>
    </row>
    <row r="84" spans="1:7">
      <c r="A84" s="620" t="s">
        <v>299</v>
      </c>
      <c r="B84" s="621"/>
      <c r="C84" s="476" t="s">
        <v>300</v>
      </c>
      <c r="D84" s="476" t="s">
        <v>2</v>
      </c>
      <c r="E84" s="476" t="s">
        <v>301</v>
      </c>
      <c r="F84" s="476" t="s">
        <v>302</v>
      </c>
      <c r="G84" s="477" t="s">
        <v>5</v>
      </c>
    </row>
    <row r="85" spans="1:7" ht="45">
      <c r="A85" s="495">
        <v>34557</v>
      </c>
      <c r="B85" s="449" t="s">
        <v>341</v>
      </c>
      <c r="C85" s="496" t="s">
        <v>337</v>
      </c>
      <c r="D85" s="496" t="s">
        <v>29</v>
      </c>
      <c r="E85" s="497">
        <v>0.42</v>
      </c>
      <c r="F85" s="498">
        <v>1.56</v>
      </c>
      <c r="G85" s="486">
        <v>0.65</v>
      </c>
    </row>
    <row r="86" spans="1:7">
      <c r="A86" s="495">
        <v>37395</v>
      </c>
      <c r="B86" s="449" t="s">
        <v>342</v>
      </c>
      <c r="C86" s="496" t="s">
        <v>337</v>
      </c>
      <c r="D86" s="496" t="s">
        <v>343</v>
      </c>
      <c r="E86" s="497">
        <v>5.0000000000000001E-3</v>
      </c>
      <c r="F86" s="498">
        <v>34.130000000000003</v>
      </c>
      <c r="G86" s="486">
        <f t="shared" ref="G86:G90" si="8">E86*F86</f>
        <v>0.17065000000000002</v>
      </c>
    </row>
    <row r="87" spans="1:7" ht="30">
      <c r="A87" s="495">
        <v>37592</v>
      </c>
      <c r="B87" s="449" t="s">
        <v>344</v>
      </c>
      <c r="C87" s="496" t="s">
        <v>337</v>
      </c>
      <c r="D87" s="496" t="s">
        <v>47</v>
      </c>
      <c r="E87" s="497">
        <v>13.35</v>
      </c>
      <c r="F87" s="493">
        <v>1.26</v>
      </c>
      <c r="G87" s="486">
        <f t="shared" si="8"/>
        <v>16.820999999999998</v>
      </c>
    </row>
    <row r="88" spans="1:7" ht="45">
      <c r="A88" s="495">
        <v>87369</v>
      </c>
      <c r="B88" s="449" t="s">
        <v>345</v>
      </c>
      <c r="C88" s="496" t="s">
        <v>337</v>
      </c>
      <c r="D88" s="496" t="s">
        <v>329</v>
      </c>
      <c r="E88" s="497">
        <v>1.04E-2</v>
      </c>
      <c r="F88" s="498">
        <v>600.52</v>
      </c>
      <c r="G88" s="486">
        <v>6.24</v>
      </c>
    </row>
    <row r="89" spans="1:7">
      <c r="A89" s="478">
        <v>88309</v>
      </c>
      <c r="B89" s="479" t="s">
        <v>346</v>
      </c>
      <c r="C89" s="480" t="s">
        <v>337</v>
      </c>
      <c r="D89" s="480" t="s">
        <v>304</v>
      </c>
      <c r="E89" s="499">
        <v>0.48</v>
      </c>
      <c r="F89" s="482">
        <v>20.079999999999998</v>
      </c>
      <c r="G89" s="486">
        <v>9.6300000000000008</v>
      </c>
    </row>
    <row r="90" spans="1:7">
      <c r="A90" s="478">
        <v>88316</v>
      </c>
      <c r="B90" s="479" t="s">
        <v>339</v>
      </c>
      <c r="C90" s="480" t="s">
        <v>337</v>
      </c>
      <c r="D90" s="480" t="s">
        <v>304</v>
      </c>
      <c r="E90" s="499">
        <v>0.24</v>
      </c>
      <c r="F90" s="482">
        <v>15.84</v>
      </c>
      <c r="G90" s="486">
        <f t="shared" si="8"/>
        <v>3.8015999999999996</v>
      </c>
    </row>
    <row r="91" spans="1:7">
      <c r="A91" s="630"/>
      <c r="B91" s="631"/>
      <c r="C91" s="631"/>
      <c r="D91" s="631"/>
      <c r="E91" s="631"/>
      <c r="F91" s="487" t="s">
        <v>314</v>
      </c>
      <c r="G91" s="488">
        <f>SUM(G85:G90)</f>
        <v>37.313250000000004</v>
      </c>
    </row>
    <row r="92" spans="1:7" ht="21.75" customHeight="1">
      <c r="A92" s="610" t="s">
        <v>347</v>
      </c>
      <c r="B92" s="611"/>
      <c r="C92" s="611"/>
      <c r="D92" s="611"/>
      <c r="E92" s="611"/>
      <c r="F92" s="611"/>
      <c r="G92" s="612"/>
    </row>
    <row r="93" spans="1:7">
      <c r="A93" s="613" t="s">
        <v>299</v>
      </c>
      <c r="B93" s="614"/>
      <c r="C93" s="264" t="s">
        <v>300</v>
      </c>
      <c r="D93" s="264" t="s">
        <v>2</v>
      </c>
      <c r="E93" s="264" t="s">
        <v>301</v>
      </c>
      <c r="F93" s="264" t="s">
        <v>302</v>
      </c>
      <c r="G93" s="345" t="s">
        <v>5</v>
      </c>
    </row>
    <row r="94" spans="1:7" ht="30">
      <c r="A94" s="350">
        <v>2692</v>
      </c>
      <c r="B94" s="248" t="s">
        <v>348</v>
      </c>
      <c r="C94" s="221" t="s">
        <v>337</v>
      </c>
      <c r="D94" s="221" t="s">
        <v>207</v>
      </c>
      <c r="E94" s="225">
        <v>7.0000000000000001E-3</v>
      </c>
      <c r="F94" s="220">
        <v>6.35</v>
      </c>
      <c r="G94" s="348">
        <f>E94*F94</f>
        <v>4.4449999999999996E-2</v>
      </c>
    </row>
    <row r="95" spans="1:7" ht="45">
      <c r="A95" s="350">
        <v>39017</v>
      </c>
      <c r="B95" s="219" t="s">
        <v>349</v>
      </c>
      <c r="C95" s="221" t="s">
        <v>337</v>
      </c>
      <c r="D95" s="221" t="s">
        <v>47</v>
      </c>
      <c r="E95" s="225">
        <v>6</v>
      </c>
      <c r="F95" s="220">
        <v>0.13</v>
      </c>
      <c r="G95" s="348">
        <f t="shared" ref="G95:G101" si="9">E95*F95</f>
        <v>0.78</v>
      </c>
    </row>
    <row r="96" spans="1:7" ht="60">
      <c r="A96" s="350">
        <v>87294</v>
      </c>
      <c r="B96" s="248" t="s">
        <v>350</v>
      </c>
      <c r="C96" s="221" t="s">
        <v>337</v>
      </c>
      <c r="D96" s="221" t="s">
        <v>329</v>
      </c>
      <c r="E96" s="225">
        <v>1.9E-3</v>
      </c>
      <c r="F96" s="220">
        <v>475.94</v>
      </c>
      <c r="G96" s="348">
        <f t="shared" si="9"/>
        <v>0.90428600000000003</v>
      </c>
    </row>
    <row r="97" spans="1:7">
      <c r="A97" s="350">
        <v>88309</v>
      </c>
      <c r="B97" s="244" t="s">
        <v>346</v>
      </c>
      <c r="C97" s="221" t="s">
        <v>337</v>
      </c>
      <c r="D97" s="221" t="s">
        <v>304</v>
      </c>
      <c r="E97" s="225">
        <v>6.8000000000000005E-2</v>
      </c>
      <c r="F97" s="220">
        <v>20.079999999999998</v>
      </c>
      <c r="G97" s="348">
        <v>1.36</v>
      </c>
    </row>
    <row r="98" spans="1:7">
      <c r="A98" s="350">
        <v>88316</v>
      </c>
      <c r="B98" s="244" t="s">
        <v>339</v>
      </c>
      <c r="C98" s="221" t="s">
        <v>337</v>
      </c>
      <c r="D98" s="221" t="s">
        <v>304</v>
      </c>
      <c r="E98" s="225">
        <v>9.4E-2</v>
      </c>
      <c r="F98" s="220">
        <v>15.84</v>
      </c>
      <c r="G98" s="348">
        <v>1.48</v>
      </c>
    </row>
    <row r="99" spans="1:7" ht="30">
      <c r="A99" s="350">
        <v>92270</v>
      </c>
      <c r="B99" s="248" t="s">
        <v>351</v>
      </c>
      <c r="C99" s="221" t="s">
        <v>337</v>
      </c>
      <c r="D99" s="221" t="s">
        <v>97</v>
      </c>
      <c r="E99" s="225">
        <v>0.217</v>
      </c>
      <c r="F99" s="220">
        <v>68.680000000000007</v>
      </c>
      <c r="G99" s="348">
        <f t="shared" si="9"/>
        <v>14.903560000000001</v>
      </c>
    </row>
    <row r="100" spans="1:7" ht="30">
      <c r="A100" s="350">
        <v>92793</v>
      </c>
      <c r="B100" s="219" t="s">
        <v>352</v>
      </c>
      <c r="C100" s="221" t="s">
        <v>337</v>
      </c>
      <c r="D100" s="221" t="s">
        <v>308</v>
      </c>
      <c r="E100" s="225">
        <v>0.79</v>
      </c>
      <c r="F100" s="220">
        <v>6.21</v>
      </c>
      <c r="G100" s="348">
        <v>4.9000000000000004</v>
      </c>
    </row>
    <row r="101" spans="1:7" ht="45">
      <c r="A101" s="350">
        <v>94970</v>
      </c>
      <c r="B101" s="248" t="s">
        <v>353</v>
      </c>
      <c r="C101" s="221" t="s">
        <v>337</v>
      </c>
      <c r="D101" s="221" t="s">
        <v>329</v>
      </c>
      <c r="E101" s="225">
        <v>2.4E-2</v>
      </c>
      <c r="F101" s="220">
        <v>399.24</v>
      </c>
      <c r="G101" s="348">
        <f t="shared" si="9"/>
        <v>9.5817600000000009</v>
      </c>
    </row>
    <row r="102" spans="1:7">
      <c r="A102" s="608"/>
      <c r="B102" s="609"/>
      <c r="C102" s="609"/>
      <c r="D102" s="609"/>
      <c r="E102" s="609"/>
      <c r="F102" s="265" t="s">
        <v>314</v>
      </c>
      <c r="G102" s="352">
        <v>33.94</v>
      </c>
    </row>
    <row r="103" spans="1:7" ht="22.5" customHeight="1">
      <c r="A103" s="610" t="s">
        <v>354</v>
      </c>
      <c r="B103" s="611"/>
      <c r="C103" s="611"/>
      <c r="D103" s="611"/>
      <c r="E103" s="611"/>
      <c r="F103" s="611"/>
      <c r="G103" s="612"/>
    </row>
    <row r="104" spans="1:7">
      <c r="A104" s="613" t="s">
        <v>299</v>
      </c>
      <c r="B104" s="614"/>
      <c r="C104" s="264" t="s">
        <v>300</v>
      </c>
      <c r="D104" s="264" t="s">
        <v>2</v>
      </c>
      <c r="E104" s="264" t="s">
        <v>301</v>
      </c>
      <c r="F104" s="264" t="s">
        <v>302</v>
      </c>
      <c r="G104" s="345" t="s">
        <v>5</v>
      </c>
    </row>
    <row r="105" spans="1:7" ht="30">
      <c r="A105" s="350">
        <v>2692</v>
      </c>
      <c r="B105" s="248" t="s">
        <v>348</v>
      </c>
      <c r="C105" s="221" t="s">
        <v>337</v>
      </c>
      <c r="D105" s="221" t="s">
        <v>207</v>
      </c>
      <c r="E105" s="225">
        <v>5.0000000000000001E-3</v>
      </c>
      <c r="F105" s="220">
        <v>6.35</v>
      </c>
      <c r="G105" s="348">
        <f>E105*F105</f>
        <v>3.175E-2</v>
      </c>
    </row>
    <row r="106" spans="1:7" ht="45">
      <c r="A106" s="350">
        <v>39017</v>
      </c>
      <c r="B106" s="219" t="s">
        <v>349</v>
      </c>
      <c r="C106" s="221" t="s">
        <v>337</v>
      </c>
      <c r="D106" s="221" t="s">
        <v>47</v>
      </c>
      <c r="E106" s="225">
        <v>6</v>
      </c>
      <c r="F106" s="220">
        <v>0.13</v>
      </c>
      <c r="G106" s="348">
        <f t="shared" ref="G106:G112" si="10">E106*F106</f>
        <v>0.78</v>
      </c>
    </row>
    <row r="107" spans="1:7" ht="60">
      <c r="A107" s="350">
        <v>87294</v>
      </c>
      <c r="B107" s="248" t="s">
        <v>350</v>
      </c>
      <c r="C107" s="221" t="s">
        <v>337</v>
      </c>
      <c r="D107" s="221" t="s">
        <v>329</v>
      </c>
      <c r="E107" s="225">
        <v>1.9E-3</v>
      </c>
      <c r="F107" s="220">
        <v>475.94</v>
      </c>
      <c r="G107" s="348">
        <f t="shared" si="10"/>
        <v>0.90428600000000003</v>
      </c>
    </row>
    <row r="108" spans="1:7">
      <c r="A108" s="350">
        <v>88309</v>
      </c>
      <c r="B108" s="244" t="s">
        <v>346</v>
      </c>
      <c r="C108" s="221" t="s">
        <v>337</v>
      </c>
      <c r="D108" s="221" t="s">
        <v>304</v>
      </c>
      <c r="E108" s="225">
        <v>9.4E-2</v>
      </c>
      <c r="F108" s="220">
        <v>20.079999999999998</v>
      </c>
      <c r="G108" s="348">
        <v>1.88</v>
      </c>
    </row>
    <row r="109" spans="1:7">
      <c r="A109" s="350">
        <v>88316</v>
      </c>
      <c r="B109" s="244" t="s">
        <v>339</v>
      </c>
      <c r="C109" s="221" t="s">
        <v>337</v>
      </c>
      <c r="D109" s="221" t="s">
        <v>304</v>
      </c>
      <c r="E109" s="225">
        <v>0.107</v>
      </c>
      <c r="F109" s="220">
        <v>15.84</v>
      </c>
      <c r="G109" s="348">
        <f t="shared" si="10"/>
        <v>1.6948799999999999</v>
      </c>
    </row>
    <row r="110" spans="1:7" ht="30">
      <c r="A110" s="350">
        <v>92270</v>
      </c>
      <c r="B110" s="219" t="s">
        <v>351</v>
      </c>
      <c r="C110" s="221" t="s">
        <v>337</v>
      </c>
      <c r="D110" s="221" t="s">
        <v>97</v>
      </c>
      <c r="E110" s="225">
        <v>0.122</v>
      </c>
      <c r="F110" s="220">
        <v>68.680000000000007</v>
      </c>
      <c r="G110" s="348">
        <v>8.3699999999999992</v>
      </c>
    </row>
    <row r="111" spans="1:7" ht="30">
      <c r="A111" s="350">
        <v>92793</v>
      </c>
      <c r="B111" s="219" t="s">
        <v>352</v>
      </c>
      <c r="C111" s="221" t="s">
        <v>337</v>
      </c>
      <c r="D111" s="221" t="s">
        <v>308</v>
      </c>
      <c r="E111" s="225">
        <v>0.308</v>
      </c>
      <c r="F111" s="220">
        <v>6.62</v>
      </c>
      <c r="G111" s="348">
        <v>2.0299999999999998</v>
      </c>
    </row>
    <row r="112" spans="1:7" ht="45">
      <c r="A112" s="350">
        <v>94970</v>
      </c>
      <c r="B112" s="219" t="s">
        <v>353</v>
      </c>
      <c r="C112" s="221" t="s">
        <v>337</v>
      </c>
      <c r="D112" s="221" t="s">
        <v>329</v>
      </c>
      <c r="E112" s="225">
        <v>1.2E-2</v>
      </c>
      <c r="F112" s="220">
        <v>399.24</v>
      </c>
      <c r="G112" s="348">
        <f t="shared" si="10"/>
        <v>4.7908800000000005</v>
      </c>
    </row>
    <row r="113" spans="1:7">
      <c r="A113" s="608"/>
      <c r="B113" s="609"/>
      <c r="C113" s="609"/>
      <c r="D113" s="609"/>
      <c r="E113" s="609"/>
      <c r="F113" s="265" t="s">
        <v>314</v>
      </c>
      <c r="G113" s="352">
        <v>20.47</v>
      </c>
    </row>
    <row r="114" spans="1:7" ht="17.25" customHeight="1">
      <c r="A114" s="610" t="s">
        <v>355</v>
      </c>
      <c r="B114" s="611"/>
      <c r="C114" s="611"/>
      <c r="D114" s="611"/>
      <c r="E114" s="611"/>
      <c r="F114" s="611"/>
      <c r="G114" s="612"/>
    </row>
    <row r="115" spans="1:7">
      <c r="A115" s="613" t="s">
        <v>299</v>
      </c>
      <c r="B115" s="614"/>
      <c r="C115" s="264" t="s">
        <v>300</v>
      </c>
      <c r="D115" s="264" t="s">
        <v>2</v>
      </c>
      <c r="E115" s="264" t="s">
        <v>301</v>
      </c>
      <c r="F115" s="264" t="s">
        <v>302</v>
      </c>
      <c r="G115" s="345" t="s">
        <v>5</v>
      </c>
    </row>
    <row r="116" spans="1:7">
      <c r="A116" s="349">
        <v>110248</v>
      </c>
      <c r="B116" s="244" t="s">
        <v>356</v>
      </c>
      <c r="C116" s="221" t="s">
        <v>303</v>
      </c>
      <c r="D116" s="221" t="s">
        <v>329</v>
      </c>
      <c r="E116" s="226">
        <v>3.0000000000000001E-3</v>
      </c>
      <c r="F116" s="246">
        <v>529.19000000000005</v>
      </c>
      <c r="G116" s="348">
        <f>E116*F116</f>
        <v>1.5875700000000001</v>
      </c>
    </row>
    <row r="117" spans="1:7">
      <c r="A117" s="349">
        <v>88309</v>
      </c>
      <c r="B117" s="244" t="s">
        <v>346</v>
      </c>
      <c r="C117" s="221" t="s">
        <v>303</v>
      </c>
      <c r="D117" s="221" t="s">
        <v>304</v>
      </c>
      <c r="E117" s="226">
        <v>0.23</v>
      </c>
      <c r="F117" s="246">
        <v>18.03</v>
      </c>
      <c r="G117" s="348">
        <f t="shared" ref="G117:G118" si="11">E117*F117</f>
        <v>4.1469000000000005</v>
      </c>
    </row>
    <row r="118" spans="1:7">
      <c r="A118" s="349">
        <v>88316</v>
      </c>
      <c r="B118" s="244" t="s">
        <v>339</v>
      </c>
      <c r="C118" s="221" t="s">
        <v>303</v>
      </c>
      <c r="D118" s="221" t="s">
        <v>304</v>
      </c>
      <c r="E118" s="226">
        <v>0.23</v>
      </c>
      <c r="F118" s="246">
        <v>14.36</v>
      </c>
      <c r="G118" s="348">
        <f t="shared" si="11"/>
        <v>3.3028</v>
      </c>
    </row>
    <row r="119" spans="1:7">
      <c r="A119" s="608"/>
      <c r="B119" s="609"/>
      <c r="C119" s="609"/>
      <c r="D119" s="609"/>
      <c r="E119" s="609"/>
      <c r="F119" s="244" t="s">
        <v>312</v>
      </c>
      <c r="G119" s="347">
        <f>SUM(G116:G118)</f>
        <v>9.0372700000000012</v>
      </c>
    </row>
    <row r="120" spans="1:7" ht="30">
      <c r="A120" s="608"/>
      <c r="B120" s="609"/>
      <c r="C120" s="609"/>
      <c r="D120" s="609"/>
      <c r="E120" s="609"/>
      <c r="F120" s="248" t="s">
        <v>765</v>
      </c>
      <c r="G120" s="348">
        <v>0</v>
      </c>
    </row>
    <row r="121" spans="1:7">
      <c r="A121" s="608"/>
      <c r="B121" s="609"/>
      <c r="C121" s="609"/>
      <c r="D121" s="609"/>
      <c r="E121" s="609"/>
      <c r="F121" s="247" t="s">
        <v>314</v>
      </c>
      <c r="G121" s="353">
        <f>SUM(G119:G120)</f>
        <v>9.0372700000000012</v>
      </c>
    </row>
    <row r="122" spans="1:7" ht="22.5" customHeight="1">
      <c r="A122" s="610" t="s">
        <v>357</v>
      </c>
      <c r="B122" s="611"/>
      <c r="C122" s="611"/>
      <c r="D122" s="611"/>
      <c r="E122" s="611"/>
      <c r="F122" s="611"/>
      <c r="G122" s="612"/>
    </row>
    <row r="123" spans="1:7">
      <c r="A123" s="613" t="s">
        <v>299</v>
      </c>
      <c r="B123" s="614"/>
      <c r="C123" s="264" t="s">
        <v>300</v>
      </c>
      <c r="D123" s="264" t="s">
        <v>2</v>
      </c>
      <c r="E123" s="264" t="s">
        <v>301</v>
      </c>
      <c r="F123" s="264" t="s">
        <v>302</v>
      </c>
      <c r="G123" s="345" t="s">
        <v>5</v>
      </c>
    </row>
    <row r="124" spans="1:7">
      <c r="A124" s="349">
        <v>110764</v>
      </c>
      <c r="B124" s="244" t="s">
        <v>663</v>
      </c>
      <c r="C124" s="508" t="s">
        <v>303</v>
      </c>
      <c r="D124" s="508" t="s">
        <v>329</v>
      </c>
      <c r="E124" s="217">
        <v>2.5000000000000001E-2</v>
      </c>
      <c r="F124" s="245">
        <v>339.61</v>
      </c>
      <c r="G124" s="347">
        <f>E124*F124</f>
        <v>8.4902500000000014</v>
      </c>
    </row>
    <row r="125" spans="1:7">
      <c r="A125" s="349">
        <v>88242</v>
      </c>
      <c r="B125" s="244" t="s">
        <v>774</v>
      </c>
      <c r="C125" s="508" t="s">
        <v>303</v>
      </c>
      <c r="D125" s="508" t="s">
        <v>304</v>
      </c>
      <c r="E125" s="217">
        <v>0.87</v>
      </c>
      <c r="F125" s="245">
        <v>14.38</v>
      </c>
      <c r="G125" s="347">
        <f t="shared" ref="G125:G126" si="12">E125*F125</f>
        <v>12.5106</v>
      </c>
    </row>
    <row r="126" spans="1:7">
      <c r="A126" s="349">
        <v>88309</v>
      </c>
      <c r="B126" s="244" t="s">
        <v>346</v>
      </c>
      <c r="C126" s="508" t="s">
        <v>303</v>
      </c>
      <c r="D126" s="508" t="s">
        <v>304</v>
      </c>
      <c r="E126" s="217">
        <v>0.87</v>
      </c>
      <c r="F126" s="245">
        <v>18.03</v>
      </c>
      <c r="G126" s="347">
        <f t="shared" si="12"/>
        <v>15.686100000000001</v>
      </c>
    </row>
    <row r="127" spans="1:7">
      <c r="A127" s="608"/>
      <c r="B127" s="609"/>
      <c r="C127" s="609"/>
      <c r="D127" s="609"/>
      <c r="E127" s="609"/>
      <c r="F127" s="244" t="s">
        <v>312</v>
      </c>
      <c r="G127" s="347">
        <f>SUM(G124:G126)</f>
        <v>36.686950000000003</v>
      </c>
    </row>
    <row r="128" spans="1:7" ht="30">
      <c r="A128" s="608"/>
      <c r="B128" s="609"/>
      <c r="C128" s="609"/>
      <c r="D128" s="609"/>
      <c r="E128" s="609"/>
      <c r="F128" s="248" t="s">
        <v>765</v>
      </c>
      <c r="G128" s="348">
        <v>0</v>
      </c>
    </row>
    <row r="129" spans="1:7">
      <c r="A129" s="608"/>
      <c r="B129" s="609"/>
      <c r="C129" s="609"/>
      <c r="D129" s="609"/>
      <c r="E129" s="609"/>
      <c r="F129" s="247" t="s">
        <v>314</v>
      </c>
      <c r="G129" s="353">
        <f>SUM(G127:G128)</f>
        <v>36.686950000000003</v>
      </c>
    </row>
    <row r="130" spans="1:7" ht="19.5" customHeight="1">
      <c r="A130" s="610" t="s">
        <v>724</v>
      </c>
      <c r="B130" s="611"/>
      <c r="C130" s="611"/>
      <c r="D130" s="611"/>
      <c r="E130" s="611"/>
      <c r="F130" s="611"/>
      <c r="G130" s="612"/>
    </row>
    <row r="131" spans="1:7">
      <c r="A131" s="613" t="s">
        <v>299</v>
      </c>
      <c r="B131" s="614"/>
      <c r="C131" s="264" t="s">
        <v>300</v>
      </c>
      <c r="D131" s="264" t="s">
        <v>2</v>
      </c>
      <c r="E131" s="264" t="s">
        <v>301</v>
      </c>
      <c r="F131" s="264" t="s">
        <v>302</v>
      </c>
      <c r="G131" s="345" t="s">
        <v>5</v>
      </c>
    </row>
    <row r="132" spans="1:7">
      <c r="A132" s="349" t="s">
        <v>358</v>
      </c>
      <c r="B132" s="218" t="s">
        <v>359</v>
      </c>
      <c r="C132" s="508" t="s">
        <v>303</v>
      </c>
      <c r="D132" s="508" t="s">
        <v>308</v>
      </c>
      <c r="E132" s="235">
        <v>5</v>
      </c>
      <c r="F132" s="236">
        <v>0.65</v>
      </c>
      <c r="G132" s="354">
        <f>E132*F132</f>
        <v>3.25</v>
      </c>
    </row>
    <row r="133" spans="1:7">
      <c r="A133" s="349" t="s">
        <v>360</v>
      </c>
      <c r="B133" s="218" t="s">
        <v>361</v>
      </c>
      <c r="C133" s="508" t="s">
        <v>303</v>
      </c>
      <c r="D133" s="508" t="s">
        <v>308</v>
      </c>
      <c r="E133" s="235">
        <v>1.2</v>
      </c>
      <c r="F133" s="236">
        <v>3.99</v>
      </c>
      <c r="G133" s="354">
        <f t="shared" ref="G133:G136" si="13">E133*F133</f>
        <v>4.7880000000000003</v>
      </c>
    </row>
    <row r="134" spans="1:7">
      <c r="A134" s="349" t="s">
        <v>775</v>
      </c>
      <c r="B134" s="218" t="s">
        <v>776</v>
      </c>
      <c r="C134" s="508" t="s">
        <v>303</v>
      </c>
      <c r="D134" s="508" t="s">
        <v>97</v>
      </c>
      <c r="E134" s="235">
        <v>1.05</v>
      </c>
      <c r="F134" s="236">
        <v>24.5</v>
      </c>
      <c r="G134" s="354">
        <f t="shared" si="13"/>
        <v>25.725000000000001</v>
      </c>
    </row>
    <row r="135" spans="1:7">
      <c r="A135" s="349">
        <v>88309</v>
      </c>
      <c r="B135" s="218" t="s">
        <v>346</v>
      </c>
      <c r="C135" s="508" t="s">
        <v>303</v>
      </c>
      <c r="D135" s="508" t="s">
        <v>304</v>
      </c>
      <c r="E135" s="235">
        <v>1.2</v>
      </c>
      <c r="F135" s="236">
        <v>18.03</v>
      </c>
      <c r="G135" s="354">
        <f t="shared" si="13"/>
        <v>21.635999999999999</v>
      </c>
    </row>
    <row r="136" spans="1:7">
      <c r="A136" s="349">
        <v>88316</v>
      </c>
      <c r="B136" s="218" t="s">
        <v>339</v>
      </c>
      <c r="C136" s="508" t="s">
        <v>303</v>
      </c>
      <c r="D136" s="508" t="s">
        <v>304</v>
      </c>
      <c r="E136" s="235">
        <v>0.6</v>
      </c>
      <c r="F136" s="236">
        <v>14.36</v>
      </c>
      <c r="G136" s="354">
        <f t="shared" si="13"/>
        <v>8.6159999999999997</v>
      </c>
    </row>
    <row r="137" spans="1:7">
      <c r="A137" s="608"/>
      <c r="B137" s="609"/>
      <c r="C137" s="609"/>
      <c r="D137" s="609"/>
      <c r="E137" s="609"/>
      <c r="F137" s="244" t="s">
        <v>312</v>
      </c>
      <c r="G137" s="347">
        <v>64.03</v>
      </c>
    </row>
    <row r="138" spans="1:7" ht="30">
      <c r="A138" s="608"/>
      <c r="B138" s="609"/>
      <c r="C138" s="609"/>
      <c r="D138" s="609"/>
      <c r="E138" s="609"/>
      <c r="F138" s="248" t="s">
        <v>765</v>
      </c>
      <c r="G138" s="348">
        <v>0</v>
      </c>
    </row>
    <row r="139" spans="1:7">
      <c r="A139" s="608"/>
      <c r="B139" s="609"/>
      <c r="C139" s="609"/>
      <c r="D139" s="609"/>
      <c r="E139" s="609"/>
      <c r="F139" s="247" t="s">
        <v>314</v>
      </c>
      <c r="G139" s="353">
        <f>SUM(G137:G138)</f>
        <v>64.03</v>
      </c>
    </row>
    <row r="140" spans="1:7" s="255" customFormat="1" ht="14.45" customHeight="1">
      <c r="A140" s="610" t="s">
        <v>662</v>
      </c>
      <c r="B140" s="611"/>
      <c r="C140" s="611"/>
      <c r="D140" s="611"/>
      <c r="E140" s="611"/>
      <c r="F140" s="611"/>
      <c r="G140" s="612"/>
    </row>
    <row r="141" spans="1:7" s="255" customFormat="1">
      <c r="A141" s="613" t="s">
        <v>299</v>
      </c>
      <c r="B141" s="614"/>
      <c r="C141" s="264" t="s">
        <v>300</v>
      </c>
      <c r="D141" s="264" t="s">
        <v>2</v>
      </c>
      <c r="E141" s="264" t="s">
        <v>301</v>
      </c>
      <c r="F141" s="264" t="s">
        <v>302</v>
      </c>
      <c r="G141" s="345" t="s">
        <v>5</v>
      </c>
    </row>
    <row r="142" spans="1:7" s="255" customFormat="1">
      <c r="A142" s="349">
        <v>110764</v>
      </c>
      <c r="B142" s="218" t="s">
        <v>663</v>
      </c>
      <c r="C142" s="508" t="s">
        <v>303</v>
      </c>
      <c r="D142" s="508" t="s">
        <v>329</v>
      </c>
      <c r="E142" s="235">
        <v>2.5000000000000001E-2</v>
      </c>
      <c r="F142" s="236">
        <v>339.61</v>
      </c>
      <c r="G142" s="354">
        <f>E142*F142</f>
        <v>8.4902500000000014</v>
      </c>
    </row>
    <row r="143" spans="1:7" s="255" customFormat="1">
      <c r="A143" s="349">
        <v>88242</v>
      </c>
      <c r="B143" s="218" t="s">
        <v>774</v>
      </c>
      <c r="C143" s="508" t="s">
        <v>303</v>
      </c>
      <c r="D143" s="508" t="s">
        <v>304</v>
      </c>
      <c r="E143" s="235">
        <v>0.7</v>
      </c>
      <c r="F143" s="236">
        <v>14.38</v>
      </c>
      <c r="G143" s="354">
        <f t="shared" ref="G143:G144" si="14">E143*F143</f>
        <v>10.066000000000001</v>
      </c>
    </row>
    <row r="144" spans="1:7" s="255" customFormat="1">
      <c r="A144" s="349">
        <v>88309</v>
      </c>
      <c r="B144" s="421" t="s">
        <v>346</v>
      </c>
      <c r="C144" s="508" t="s">
        <v>303</v>
      </c>
      <c r="D144" s="508" t="s">
        <v>304</v>
      </c>
      <c r="E144" s="235">
        <v>0.7</v>
      </c>
      <c r="F144" s="236">
        <v>18.03</v>
      </c>
      <c r="G144" s="354">
        <f t="shared" si="14"/>
        <v>12.621</v>
      </c>
    </row>
    <row r="145" spans="1:7">
      <c r="A145" s="608"/>
      <c r="B145" s="609"/>
      <c r="C145" s="609"/>
      <c r="D145" s="609"/>
      <c r="E145" s="609"/>
      <c r="F145" s="244" t="s">
        <v>312</v>
      </c>
      <c r="G145" s="347">
        <f>SUM(G142:G144)</f>
        <v>31.177250000000001</v>
      </c>
    </row>
    <row r="146" spans="1:7" ht="30">
      <c r="A146" s="608"/>
      <c r="B146" s="609"/>
      <c r="C146" s="609"/>
      <c r="D146" s="609"/>
      <c r="E146" s="609"/>
      <c r="F146" s="248" t="s">
        <v>765</v>
      </c>
      <c r="G146" s="348">
        <v>0</v>
      </c>
    </row>
    <row r="147" spans="1:7">
      <c r="A147" s="608"/>
      <c r="B147" s="609"/>
      <c r="C147" s="609"/>
      <c r="D147" s="609"/>
      <c r="E147" s="609"/>
      <c r="F147" s="247" t="s">
        <v>314</v>
      </c>
      <c r="G147" s="353">
        <f>SUM(G145:G146)</f>
        <v>31.177250000000001</v>
      </c>
    </row>
    <row r="148" spans="1:7" ht="18.75" customHeight="1">
      <c r="A148" s="610" t="s">
        <v>362</v>
      </c>
      <c r="B148" s="611"/>
      <c r="C148" s="611"/>
      <c r="D148" s="611"/>
      <c r="E148" s="611"/>
      <c r="F148" s="611"/>
      <c r="G148" s="612"/>
    </row>
    <row r="149" spans="1:7">
      <c r="A149" s="613" t="s">
        <v>299</v>
      </c>
      <c r="B149" s="614"/>
      <c r="C149" s="264" t="s">
        <v>300</v>
      </c>
      <c r="D149" s="264" t="s">
        <v>2</v>
      </c>
      <c r="E149" s="264" t="s">
        <v>301</v>
      </c>
      <c r="F149" s="264" t="s">
        <v>302</v>
      </c>
      <c r="G149" s="345" t="s">
        <v>5</v>
      </c>
    </row>
    <row r="150" spans="1:7">
      <c r="A150" s="349" t="s">
        <v>365</v>
      </c>
      <c r="B150" s="244" t="s">
        <v>368</v>
      </c>
      <c r="C150" s="508" t="s">
        <v>303</v>
      </c>
      <c r="D150" s="508" t="s">
        <v>366</v>
      </c>
      <c r="E150" s="217">
        <v>0.4</v>
      </c>
      <c r="F150" s="245">
        <v>34.5</v>
      </c>
      <c r="G150" s="347">
        <f>E150*F150</f>
        <v>13.8</v>
      </c>
    </row>
    <row r="151" spans="1:7">
      <c r="A151" s="349" t="s">
        <v>363</v>
      </c>
      <c r="B151" s="244" t="s">
        <v>579</v>
      </c>
      <c r="C151" s="508" t="s">
        <v>303</v>
      </c>
      <c r="D151" s="508" t="s">
        <v>329</v>
      </c>
      <c r="E151" s="217">
        <v>0.11</v>
      </c>
      <c r="F151" s="245">
        <v>112.5</v>
      </c>
      <c r="G151" s="347">
        <f t="shared" ref="G151:G154" si="15">E151*F151</f>
        <v>12.375</v>
      </c>
    </row>
    <row r="152" spans="1:7">
      <c r="A152" s="346" t="s">
        <v>364</v>
      </c>
      <c r="B152" s="244" t="s">
        <v>367</v>
      </c>
      <c r="C152" s="508" t="s">
        <v>303</v>
      </c>
      <c r="D152" s="508" t="s">
        <v>329</v>
      </c>
      <c r="E152" s="217">
        <v>7.0000000000000007E-2</v>
      </c>
      <c r="F152" s="245">
        <v>52.58</v>
      </c>
      <c r="G152" s="347">
        <f t="shared" si="15"/>
        <v>3.6806000000000001</v>
      </c>
    </row>
    <row r="153" spans="1:7">
      <c r="A153" s="349">
        <v>88309</v>
      </c>
      <c r="B153" s="244" t="s">
        <v>346</v>
      </c>
      <c r="C153" s="508" t="s">
        <v>303</v>
      </c>
      <c r="D153" s="508" t="s">
        <v>304</v>
      </c>
      <c r="E153" s="217">
        <v>0.4</v>
      </c>
      <c r="F153" s="245">
        <v>18.03</v>
      </c>
      <c r="G153" s="347">
        <f t="shared" si="15"/>
        <v>7.2120000000000006</v>
      </c>
    </row>
    <row r="154" spans="1:7">
      <c r="A154" s="349">
        <v>88316</v>
      </c>
      <c r="B154" s="244" t="s">
        <v>339</v>
      </c>
      <c r="C154" s="508" t="s">
        <v>303</v>
      </c>
      <c r="D154" s="508" t="s">
        <v>304</v>
      </c>
      <c r="E154" s="217">
        <v>0.8</v>
      </c>
      <c r="F154" s="245">
        <v>14.36</v>
      </c>
      <c r="G154" s="347">
        <f t="shared" si="15"/>
        <v>11.488</v>
      </c>
    </row>
    <row r="155" spans="1:7">
      <c r="A155" s="608"/>
      <c r="B155" s="609"/>
      <c r="C155" s="609"/>
      <c r="D155" s="609"/>
      <c r="E155" s="609"/>
      <c r="F155" s="244" t="s">
        <v>312</v>
      </c>
      <c r="G155" s="347">
        <f>SUM(G150:G154)</f>
        <v>48.555600000000005</v>
      </c>
    </row>
    <row r="156" spans="1:7" ht="30">
      <c r="A156" s="608"/>
      <c r="B156" s="609"/>
      <c r="C156" s="609"/>
      <c r="D156" s="609"/>
      <c r="E156" s="609"/>
      <c r="F156" s="248" t="s">
        <v>765</v>
      </c>
      <c r="G156" s="348">
        <v>0</v>
      </c>
    </row>
    <row r="157" spans="1:7" ht="18.75" customHeight="1">
      <c r="A157" s="608"/>
      <c r="B157" s="609"/>
      <c r="C157" s="609"/>
      <c r="D157" s="609"/>
      <c r="E157" s="609"/>
      <c r="F157" s="247" t="s">
        <v>314</v>
      </c>
      <c r="G157" s="353">
        <f>SUM(G155:G156)</f>
        <v>48.555600000000005</v>
      </c>
    </row>
    <row r="158" spans="1:7">
      <c r="A158" s="632" t="s">
        <v>828</v>
      </c>
      <c r="B158" s="633"/>
      <c r="C158" s="633"/>
      <c r="D158" s="633"/>
      <c r="E158" s="633"/>
      <c r="F158" s="633"/>
      <c r="G158" s="634"/>
    </row>
    <row r="159" spans="1:7">
      <c r="A159" s="613" t="s">
        <v>299</v>
      </c>
      <c r="B159" s="614"/>
      <c r="C159" s="264" t="s">
        <v>300</v>
      </c>
      <c r="D159" s="264" t="s">
        <v>2</v>
      </c>
      <c r="E159" s="264" t="s">
        <v>301</v>
      </c>
      <c r="F159" s="264" t="s">
        <v>302</v>
      </c>
      <c r="G159" s="345" t="s">
        <v>5</v>
      </c>
    </row>
    <row r="160" spans="1:7">
      <c r="A160" s="349" t="s">
        <v>365</v>
      </c>
      <c r="B160" s="222" t="s">
        <v>368</v>
      </c>
      <c r="C160" s="508" t="s">
        <v>303</v>
      </c>
      <c r="D160" s="508" t="s">
        <v>366</v>
      </c>
      <c r="E160" s="237">
        <v>0.15</v>
      </c>
      <c r="F160" s="236">
        <v>34.5</v>
      </c>
      <c r="G160" s="354">
        <f>E160*F160</f>
        <v>5.1749999999999998</v>
      </c>
    </row>
    <row r="161" spans="1:7">
      <c r="A161" s="349" t="s">
        <v>364</v>
      </c>
      <c r="B161" s="222" t="s">
        <v>367</v>
      </c>
      <c r="C161" s="508" t="s">
        <v>303</v>
      </c>
      <c r="D161" s="508" t="s">
        <v>329</v>
      </c>
      <c r="E161" s="237">
        <v>3.6999999999999998E-2</v>
      </c>
      <c r="F161" s="236">
        <v>52.58</v>
      </c>
      <c r="G161" s="354">
        <f t="shared" ref="G161:G163" si="16">E161*F161</f>
        <v>1.9454599999999997</v>
      </c>
    </row>
    <row r="162" spans="1:7">
      <c r="A162" s="349">
        <v>88309</v>
      </c>
      <c r="B162" s="222" t="s">
        <v>346</v>
      </c>
      <c r="C162" s="508" t="s">
        <v>303</v>
      </c>
      <c r="D162" s="508" t="s">
        <v>304</v>
      </c>
      <c r="E162" s="237">
        <v>0.6</v>
      </c>
      <c r="F162" s="236">
        <v>18.03</v>
      </c>
      <c r="G162" s="354">
        <f t="shared" si="16"/>
        <v>10.818</v>
      </c>
    </row>
    <row r="163" spans="1:7">
      <c r="A163" s="349">
        <v>88316</v>
      </c>
      <c r="B163" s="222" t="s">
        <v>339</v>
      </c>
      <c r="C163" s="508" t="s">
        <v>303</v>
      </c>
      <c r="D163" s="508" t="s">
        <v>304</v>
      </c>
      <c r="E163" s="237">
        <v>0.8</v>
      </c>
      <c r="F163" s="236">
        <v>14.36</v>
      </c>
      <c r="G163" s="354">
        <f t="shared" si="16"/>
        <v>11.488</v>
      </c>
    </row>
    <row r="164" spans="1:7">
      <c r="A164" s="608"/>
      <c r="B164" s="609"/>
      <c r="C164" s="609"/>
      <c r="D164" s="609"/>
      <c r="E164" s="609"/>
      <c r="F164" s="244" t="s">
        <v>312</v>
      </c>
      <c r="G164" s="347">
        <v>29.44</v>
      </c>
    </row>
    <row r="165" spans="1:7" ht="30">
      <c r="A165" s="608"/>
      <c r="B165" s="609"/>
      <c r="C165" s="609"/>
      <c r="D165" s="609"/>
      <c r="E165" s="609"/>
      <c r="F165" s="248" t="s">
        <v>313</v>
      </c>
      <c r="G165" s="348">
        <v>0</v>
      </c>
    </row>
    <row r="166" spans="1:7" ht="18.75" customHeight="1">
      <c r="A166" s="608"/>
      <c r="B166" s="609"/>
      <c r="C166" s="609"/>
      <c r="D166" s="609"/>
      <c r="E166" s="609"/>
      <c r="F166" s="247" t="s">
        <v>314</v>
      </c>
      <c r="G166" s="353">
        <f>G164</f>
        <v>29.44</v>
      </c>
    </row>
    <row r="167" spans="1:7">
      <c r="A167" s="610" t="s">
        <v>369</v>
      </c>
      <c r="B167" s="611"/>
      <c r="C167" s="611"/>
      <c r="D167" s="611"/>
      <c r="E167" s="611"/>
      <c r="F167" s="611"/>
      <c r="G167" s="612"/>
    </row>
    <row r="168" spans="1:7">
      <c r="A168" s="613" t="s">
        <v>299</v>
      </c>
      <c r="B168" s="614"/>
      <c r="C168" s="264" t="s">
        <v>300</v>
      </c>
      <c r="D168" s="264" t="s">
        <v>2</v>
      </c>
      <c r="E168" s="264" t="s">
        <v>301</v>
      </c>
      <c r="F168" s="264" t="s">
        <v>302</v>
      </c>
      <c r="G168" s="345" t="s">
        <v>5</v>
      </c>
    </row>
    <row r="169" spans="1:7">
      <c r="A169" s="437">
        <v>30010</v>
      </c>
      <c r="B169" s="244" t="s">
        <v>370</v>
      </c>
      <c r="C169" s="508" t="s">
        <v>303</v>
      </c>
      <c r="D169" s="508" t="s">
        <v>329</v>
      </c>
      <c r="E169" s="217">
        <v>0.02</v>
      </c>
      <c r="F169" s="245">
        <v>43.08</v>
      </c>
      <c r="G169" s="347">
        <f>E169*F169</f>
        <v>0.86160000000000003</v>
      </c>
    </row>
    <row r="170" spans="1:7">
      <c r="A170" s="349">
        <v>40025</v>
      </c>
      <c r="B170" s="244" t="s">
        <v>371</v>
      </c>
      <c r="C170" s="508" t="s">
        <v>303</v>
      </c>
      <c r="D170" s="508" t="s">
        <v>329</v>
      </c>
      <c r="E170" s="217">
        <v>0.02</v>
      </c>
      <c r="F170" s="245">
        <v>449.34</v>
      </c>
      <c r="G170" s="347">
        <f t="shared" ref="G170:G172" si="17">E170*F170</f>
        <v>8.9868000000000006</v>
      </c>
    </row>
    <row r="171" spans="1:7">
      <c r="A171" s="349">
        <v>40026</v>
      </c>
      <c r="B171" s="244" t="s">
        <v>372</v>
      </c>
      <c r="C171" s="508" t="s">
        <v>303</v>
      </c>
      <c r="D171" s="508" t="s">
        <v>329</v>
      </c>
      <c r="E171" s="217">
        <v>7.0000000000000001E-3</v>
      </c>
      <c r="F171" s="245">
        <v>1004.74</v>
      </c>
      <c r="G171" s="347">
        <f t="shared" si="17"/>
        <v>7.0331800000000007</v>
      </c>
    </row>
    <row r="172" spans="1:7">
      <c r="A172" s="349">
        <v>130584</v>
      </c>
      <c r="B172" s="244" t="s">
        <v>373</v>
      </c>
      <c r="C172" s="508" t="s">
        <v>303</v>
      </c>
      <c r="D172" s="508" t="s">
        <v>97</v>
      </c>
      <c r="E172" s="217">
        <v>1</v>
      </c>
      <c r="F172" s="245">
        <v>69.05</v>
      </c>
      <c r="G172" s="347">
        <f t="shared" si="17"/>
        <v>69.05</v>
      </c>
    </row>
    <row r="173" spans="1:7">
      <c r="A173" s="608"/>
      <c r="B173" s="609"/>
      <c r="C173" s="609"/>
      <c r="D173" s="609"/>
      <c r="E173" s="609"/>
      <c r="F173" s="244" t="s">
        <v>312</v>
      </c>
      <c r="G173" s="347">
        <f>SUM(G169:G172)</f>
        <v>85.931579999999997</v>
      </c>
    </row>
    <row r="174" spans="1:7" ht="30">
      <c r="A174" s="608"/>
      <c r="B174" s="609"/>
      <c r="C174" s="609"/>
      <c r="D174" s="609"/>
      <c r="E174" s="609"/>
      <c r="F174" s="248" t="s">
        <v>765</v>
      </c>
      <c r="G174" s="348">
        <v>0</v>
      </c>
    </row>
    <row r="175" spans="1:7">
      <c r="A175" s="608"/>
      <c r="B175" s="609"/>
      <c r="C175" s="609"/>
      <c r="D175" s="609"/>
      <c r="E175" s="609"/>
      <c r="F175" s="247" t="s">
        <v>314</v>
      </c>
      <c r="G175" s="353">
        <f>SUM(G173:G174)</f>
        <v>85.931579999999997</v>
      </c>
    </row>
    <row r="176" spans="1:7" ht="32.25" customHeight="1">
      <c r="A176" s="610" t="s">
        <v>374</v>
      </c>
      <c r="B176" s="611"/>
      <c r="C176" s="611"/>
      <c r="D176" s="611"/>
      <c r="E176" s="611"/>
      <c r="F176" s="611"/>
      <c r="G176" s="612"/>
    </row>
    <row r="177" spans="1:7">
      <c r="A177" s="613" t="s">
        <v>299</v>
      </c>
      <c r="B177" s="614"/>
      <c r="C177" s="264" t="s">
        <v>300</v>
      </c>
      <c r="D177" s="264" t="s">
        <v>2</v>
      </c>
      <c r="E177" s="264" t="s">
        <v>301</v>
      </c>
      <c r="F177" s="264" t="s">
        <v>302</v>
      </c>
      <c r="G177" s="345" t="s">
        <v>5</v>
      </c>
    </row>
    <row r="178" spans="1:7">
      <c r="A178" s="349" t="s">
        <v>358</v>
      </c>
      <c r="B178" s="244" t="s">
        <v>359</v>
      </c>
      <c r="C178" s="508" t="s">
        <v>303</v>
      </c>
      <c r="D178" s="508" t="s">
        <v>308</v>
      </c>
      <c r="E178" s="217">
        <v>5</v>
      </c>
      <c r="F178" s="245">
        <v>0.65</v>
      </c>
      <c r="G178" s="347">
        <f>E178*F178</f>
        <v>3.25</v>
      </c>
    </row>
    <row r="179" spans="1:7">
      <c r="A179" s="349" t="s">
        <v>360</v>
      </c>
      <c r="B179" s="244" t="s">
        <v>361</v>
      </c>
      <c r="C179" s="508" t="s">
        <v>303</v>
      </c>
      <c r="D179" s="508" t="s">
        <v>308</v>
      </c>
      <c r="E179" s="217">
        <v>1.2</v>
      </c>
      <c r="F179" s="245">
        <v>3.99</v>
      </c>
      <c r="G179" s="347">
        <f t="shared" ref="G179:G182" si="18">E179*F179</f>
        <v>4.7880000000000003</v>
      </c>
    </row>
    <row r="180" spans="1:7">
      <c r="A180" s="510" t="s">
        <v>827</v>
      </c>
      <c r="B180" s="244" t="s">
        <v>777</v>
      </c>
      <c r="C180" s="508" t="s">
        <v>303</v>
      </c>
      <c r="D180" s="508" t="s">
        <v>97</v>
      </c>
      <c r="E180" s="217">
        <v>1.05</v>
      </c>
      <c r="F180" s="245">
        <v>33</v>
      </c>
      <c r="G180" s="347">
        <f t="shared" si="18"/>
        <v>34.65</v>
      </c>
    </row>
    <row r="181" spans="1:7">
      <c r="A181" s="349">
        <v>88309</v>
      </c>
      <c r="B181" s="244" t="s">
        <v>346</v>
      </c>
      <c r="C181" s="508" t="s">
        <v>303</v>
      </c>
      <c r="D181" s="508" t="s">
        <v>304</v>
      </c>
      <c r="E181" s="217">
        <v>1.2</v>
      </c>
      <c r="F181" s="245">
        <v>18.03</v>
      </c>
      <c r="G181" s="347">
        <f t="shared" si="18"/>
        <v>21.635999999999999</v>
      </c>
    </row>
    <row r="182" spans="1:7">
      <c r="A182" s="349">
        <v>88316</v>
      </c>
      <c r="B182" s="244" t="s">
        <v>339</v>
      </c>
      <c r="C182" s="508" t="s">
        <v>303</v>
      </c>
      <c r="D182" s="508" t="s">
        <v>304</v>
      </c>
      <c r="E182" s="217">
        <v>0.6</v>
      </c>
      <c r="F182" s="245">
        <v>14.36</v>
      </c>
      <c r="G182" s="347">
        <f t="shared" si="18"/>
        <v>8.6159999999999997</v>
      </c>
    </row>
    <row r="183" spans="1:7">
      <c r="A183" s="608"/>
      <c r="B183" s="609"/>
      <c r="C183" s="609"/>
      <c r="D183" s="609"/>
      <c r="E183" s="609"/>
      <c r="F183" s="244" t="s">
        <v>312</v>
      </c>
      <c r="G183" s="347">
        <v>72.95</v>
      </c>
    </row>
    <row r="184" spans="1:7" ht="30">
      <c r="A184" s="608"/>
      <c r="B184" s="609"/>
      <c r="C184" s="609"/>
      <c r="D184" s="609"/>
      <c r="E184" s="609"/>
      <c r="F184" s="248" t="s">
        <v>765</v>
      </c>
      <c r="G184" s="348">
        <v>0</v>
      </c>
    </row>
    <row r="185" spans="1:7">
      <c r="A185" s="608"/>
      <c r="B185" s="609"/>
      <c r="C185" s="609"/>
      <c r="D185" s="609"/>
      <c r="E185" s="609"/>
      <c r="F185" s="247" t="s">
        <v>314</v>
      </c>
      <c r="G185" s="353">
        <f>SUM(G183:G184)</f>
        <v>72.95</v>
      </c>
    </row>
    <row r="186" spans="1:7" ht="33.6" customHeight="1">
      <c r="A186" s="610" t="s">
        <v>824</v>
      </c>
      <c r="B186" s="611"/>
      <c r="C186" s="611"/>
      <c r="D186" s="611"/>
      <c r="E186" s="611"/>
      <c r="F186" s="611"/>
      <c r="G186" s="612"/>
    </row>
    <row r="187" spans="1:7" ht="21.75" customHeight="1">
      <c r="A187" s="613" t="s">
        <v>299</v>
      </c>
      <c r="B187" s="614"/>
      <c r="C187" s="264" t="s">
        <v>300</v>
      </c>
      <c r="D187" s="264" t="s">
        <v>2</v>
      </c>
      <c r="E187" s="264" t="s">
        <v>301</v>
      </c>
      <c r="F187" s="264" t="s">
        <v>302</v>
      </c>
      <c r="G187" s="345" t="s">
        <v>5</v>
      </c>
    </row>
    <row r="188" spans="1:7" ht="36" customHeight="1">
      <c r="A188" s="350">
        <v>90447</v>
      </c>
      <c r="B188" s="248" t="s">
        <v>375</v>
      </c>
      <c r="C188" s="221" t="s">
        <v>337</v>
      </c>
      <c r="D188" s="221" t="s">
        <v>29</v>
      </c>
      <c r="E188" s="227">
        <v>2.2000000000000002</v>
      </c>
      <c r="F188" s="246">
        <v>4.9000000000000004</v>
      </c>
      <c r="G188" s="348">
        <f>F188*E188</f>
        <v>10.780000000000001</v>
      </c>
    </row>
    <row r="189" spans="1:7" ht="30">
      <c r="A189" s="350">
        <v>90456</v>
      </c>
      <c r="B189" s="248" t="s">
        <v>825</v>
      </c>
      <c r="C189" s="221" t="s">
        <v>337</v>
      </c>
      <c r="D189" s="221" t="s">
        <v>47</v>
      </c>
      <c r="E189" s="227">
        <v>1</v>
      </c>
      <c r="F189" s="246">
        <v>3.18</v>
      </c>
      <c r="G189" s="348">
        <f t="shared" ref="G189:G196" si="19">F189*E189</f>
        <v>3.18</v>
      </c>
    </row>
    <row r="190" spans="1:7" ht="45">
      <c r="A190" s="350">
        <v>90466</v>
      </c>
      <c r="B190" s="248" t="s">
        <v>376</v>
      </c>
      <c r="C190" s="221" t="s">
        <v>337</v>
      </c>
      <c r="D190" s="221" t="s">
        <v>29</v>
      </c>
      <c r="E190" s="227">
        <v>2.2000000000000002</v>
      </c>
      <c r="F190" s="246">
        <v>10.25</v>
      </c>
      <c r="G190" s="348">
        <f t="shared" si="19"/>
        <v>22.55</v>
      </c>
    </row>
    <row r="191" spans="1:7" ht="45">
      <c r="A191" s="350">
        <v>91482</v>
      </c>
      <c r="B191" s="248" t="s">
        <v>377</v>
      </c>
      <c r="C191" s="221" t="s">
        <v>337</v>
      </c>
      <c r="D191" s="221" t="s">
        <v>29</v>
      </c>
      <c r="E191" s="227">
        <v>2</v>
      </c>
      <c r="F191" s="246">
        <v>3.84</v>
      </c>
      <c r="G191" s="348">
        <f t="shared" si="19"/>
        <v>7.68</v>
      </c>
    </row>
    <row r="192" spans="1:7" ht="45">
      <c r="A192" s="350">
        <v>91852</v>
      </c>
      <c r="B192" s="248" t="s">
        <v>378</v>
      </c>
      <c r="C192" s="221" t="s">
        <v>337</v>
      </c>
      <c r="D192" s="221" t="s">
        <v>29</v>
      </c>
      <c r="E192" s="227">
        <v>2.2000000000000002</v>
      </c>
      <c r="F192" s="246">
        <v>5.78</v>
      </c>
      <c r="G192" s="348">
        <v>12.71</v>
      </c>
    </row>
    <row r="193" spans="1:7" ht="45">
      <c r="A193" s="350">
        <v>91924</v>
      </c>
      <c r="B193" s="248" t="s">
        <v>379</v>
      </c>
      <c r="C193" s="221" t="s">
        <v>337</v>
      </c>
      <c r="D193" s="221" t="s">
        <v>29</v>
      </c>
      <c r="E193" s="227">
        <v>8.4</v>
      </c>
      <c r="F193" s="246">
        <v>1.84</v>
      </c>
      <c r="G193" s="348">
        <v>15.45</v>
      </c>
    </row>
    <row r="194" spans="1:7" ht="30">
      <c r="A194" s="350">
        <v>91937</v>
      </c>
      <c r="B194" s="248" t="s">
        <v>380</v>
      </c>
      <c r="C194" s="221" t="s">
        <v>337</v>
      </c>
      <c r="D194" s="221" t="s">
        <v>47</v>
      </c>
      <c r="E194" s="227">
        <v>0.375</v>
      </c>
      <c r="F194" s="246">
        <v>7.93</v>
      </c>
      <c r="G194" s="348">
        <f t="shared" si="19"/>
        <v>2.9737499999999999</v>
      </c>
    </row>
    <row r="195" spans="1:7" ht="45">
      <c r="A195" s="350">
        <v>91940</v>
      </c>
      <c r="B195" s="248" t="s">
        <v>381</v>
      </c>
      <c r="C195" s="221" t="s">
        <v>337</v>
      </c>
      <c r="D195" s="221" t="s">
        <v>47</v>
      </c>
      <c r="E195" s="227">
        <v>1</v>
      </c>
      <c r="F195" s="246">
        <v>10.96</v>
      </c>
      <c r="G195" s="348">
        <f t="shared" si="19"/>
        <v>10.96</v>
      </c>
    </row>
    <row r="196" spans="1:7" ht="45">
      <c r="A196" s="350">
        <v>91953</v>
      </c>
      <c r="B196" s="248" t="s">
        <v>382</v>
      </c>
      <c r="C196" s="221" t="s">
        <v>337</v>
      </c>
      <c r="D196" s="221" t="s">
        <v>47</v>
      </c>
      <c r="E196" s="227">
        <v>1</v>
      </c>
      <c r="F196" s="246">
        <v>19.68</v>
      </c>
      <c r="G196" s="348">
        <f t="shared" si="19"/>
        <v>19.68</v>
      </c>
    </row>
    <row r="197" spans="1:7">
      <c r="A197" s="608"/>
      <c r="B197" s="609"/>
      <c r="C197" s="609"/>
      <c r="D197" s="609"/>
      <c r="E197" s="609"/>
      <c r="F197" s="265" t="s">
        <v>314</v>
      </c>
      <c r="G197" s="352">
        <f>SUM(G188:G196)</f>
        <v>105.96375</v>
      </c>
    </row>
    <row r="198" spans="1:7">
      <c r="A198" s="610" t="s">
        <v>383</v>
      </c>
      <c r="B198" s="611"/>
      <c r="C198" s="611"/>
      <c r="D198" s="611"/>
      <c r="E198" s="611"/>
      <c r="F198" s="611"/>
      <c r="G198" s="612"/>
    </row>
    <row r="199" spans="1:7" ht="25.5" customHeight="1">
      <c r="A199" s="613" t="s">
        <v>299</v>
      </c>
      <c r="B199" s="614"/>
      <c r="C199" s="264" t="s">
        <v>300</v>
      </c>
      <c r="D199" s="264" t="s">
        <v>2</v>
      </c>
      <c r="E199" s="264" t="s">
        <v>301</v>
      </c>
      <c r="F199" s="264" t="s">
        <v>302</v>
      </c>
      <c r="G199" s="345" t="s">
        <v>5</v>
      </c>
    </row>
    <row r="200" spans="1:7" ht="30.75" customHeight="1">
      <c r="A200" s="355" t="s">
        <v>384</v>
      </c>
      <c r="B200" s="241" t="s">
        <v>385</v>
      </c>
      <c r="C200" s="221" t="s">
        <v>337</v>
      </c>
      <c r="D200" s="250" t="s">
        <v>29</v>
      </c>
      <c r="E200" s="230" t="s">
        <v>386</v>
      </c>
      <c r="F200" s="266">
        <v>4.9000000000000004</v>
      </c>
      <c r="G200" s="356">
        <f>F200*E200</f>
        <v>10.780000000000001</v>
      </c>
    </row>
    <row r="201" spans="1:7" ht="30">
      <c r="A201" s="355" t="s">
        <v>387</v>
      </c>
      <c r="B201" s="238" t="s">
        <v>388</v>
      </c>
      <c r="C201" s="221" t="s">
        <v>337</v>
      </c>
      <c r="D201" s="250" t="s">
        <v>389</v>
      </c>
      <c r="E201" s="230" t="s">
        <v>390</v>
      </c>
      <c r="F201" s="230">
        <v>3.18</v>
      </c>
      <c r="G201" s="356">
        <f t="shared" ref="G201:G208" si="20">F201*E201</f>
        <v>3.18</v>
      </c>
    </row>
    <row r="202" spans="1:7" ht="45">
      <c r="A202" s="355" t="s">
        <v>391</v>
      </c>
      <c r="B202" s="241" t="s">
        <v>392</v>
      </c>
      <c r="C202" s="221" t="s">
        <v>337</v>
      </c>
      <c r="D202" s="250" t="s">
        <v>29</v>
      </c>
      <c r="E202" s="230" t="s">
        <v>386</v>
      </c>
      <c r="F202" s="266">
        <v>10.25</v>
      </c>
      <c r="G202" s="356">
        <f t="shared" si="20"/>
        <v>22.55</v>
      </c>
    </row>
    <row r="203" spans="1:7" ht="45">
      <c r="A203" s="355" t="s">
        <v>393</v>
      </c>
      <c r="B203" s="238" t="s">
        <v>394</v>
      </c>
      <c r="C203" s="221" t="s">
        <v>337</v>
      </c>
      <c r="D203" s="250" t="s">
        <v>29</v>
      </c>
      <c r="E203" s="230" t="s">
        <v>395</v>
      </c>
      <c r="F203" s="230">
        <v>3.84</v>
      </c>
      <c r="G203" s="356">
        <f t="shared" si="20"/>
        <v>7.68</v>
      </c>
    </row>
    <row r="204" spans="1:7" ht="45">
      <c r="A204" s="355" t="s">
        <v>396</v>
      </c>
      <c r="B204" s="241" t="s">
        <v>397</v>
      </c>
      <c r="C204" s="221" t="s">
        <v>337</v>
      </c>
      <c r="D204" s="250" t="s">
        <v>29</v>
      </c>
      <c r="E204" s="230" t="s">
        <v>386</v>
      </c>
      <c r="F204" s="230">
        <v>5.78</v>
      </c>
      <c r="G204" s="356">
        <v>12.71</v>
      </c>
    </row>
    <row r="205" spans="1:7" ht="27" customHeight="1">
      <c r="A205" s="355" t="s">
        <v>398</v>
      </c>
      <c r="B205" s="238" t="s">
        <v>399</v>
      </c>
      <c r="C205" s="221" t="s">
        <v>337</v>
      </c>
      <c r="D205" s="250" t="s">
        <v>29</v>
      </c>
      <c r="E205" s="230" t="s">
        <v>400</v>
      </c>
      <c r="F205" s="230">
        <v>2.63</v>
      </c>
      <c r="G205" s="356">
        <v>33.130000000000003</v>
      </c>
    </row>
    <row r="206" spans="1:7" ht="29.45" customHeight="1">
      <c r="A206" s="355" t="s">
        <v>401</v>
      </c>
      <c r="B206" s="241" t="s">
        <v>402</v>
      </c>
      <c r="C206" s="221" t="s">
        <v>337</v>
      </c>
      <c r="D206" s="250" t="s">
        <v>47</v>
      </c>
      <c r="E206" s="230" t="s">
        <v>403</v>
      </c>
      <c r="F206" s="230">
        <v>7.93</v>
      </c>
      <c r="G206" s="356">
        <v>2.97</v>
      </c>
    </row>
    <row r="207" spans="1:7" ht="45">
      <c r="A207" s="355" t="s">
        <v>404</v>
      </c>
      <c r="B207" s="238" t="s">
        <v>405</v>
      </c>
      <c r="C207" s="221" t="s">
        <v>337</v>
      </c>
      <c r="D207" s="250" t="s">
        <v>47</v>
      </c>
      <c r="E207" s="230" t="s">
        <v>390</v>
      </c>
      <c r="F207" s="230">
        <v>10.96</v>
      </c>
      <c r="G207" s="356">
        <f t="shared" si="20"/>
        <v>10.96</v>
      </c>
    </row>
    <row r="208" spans="1:7" ht="45">
      <c r="A208" s="355" t="s">
        <v>406</v>
      </c>
      <c r="B208" s="241" t="s">
        <v>407</v>
      </c>
      <c r="C208" s="221" t="s">
        <v>337</v>
      </c>
      <c r="D208" s="250" t="s">
        <v>47</v>
      </c>
      <c r="E208" s="230" t="s">
        <v>390</v>
      </c>
      <c r="F208" s="230">
        <v>25.19</v>
      </c>
      <c r="G208" s="356">
        <f t="shared" si="20"/>
        <v>25.19</v>
      </c>
    </row>
    <row r="209" spans="1:7">
      <c r="A209" s="615"/>
      <c r="B209" s="616"/>
      <c r="C209" s="616"/>
      <c r="D209" s="616"/>
      <c r="E209" s="616"/>
      <c r="F209" s="265" t="s">
        <v>314</v>
      </c>
      <c r="G209" s="352">
        <f>SUM(G200:G208)</f>
        <v>129.15</v>
      </c>
    </row>
    <row r="210" spans="1:7">
      <c r="A210" s="610" t="s">
        <v>728</v>
      </c>
      <c r="B210" s="611"/>
      <c r="C210" s="611"/>
      <c r="D210" s="611"/>
      <c r="E210" s="611"/>
      <c r="F210" s="611"/>
      <c r="G210" s="612"/>
    </row>
    <row r="211" spans="1:7">
      <c r="A211" s="613" t="s">
        <v>299</v>
      </c>
      <c r="B211" s="614"/>
      <c r="C211" s="264" t="s">
        <v>300</v>
      </c>
      <c r="D211" s="264" t="s">
        <v>2</v>
      </c>
      <c r="E211" s="264" t="s">
        <v>301</v>
      </c>
      <c r="F211" s="264" t="s">
        <v>302</v>
      </c>
      <c r="G211" s="345" t="s">
        <v>5</v>
      </c>
    </row>
    <row r="212" spans="1:7">
      <c r="A212" s="357" t="s">
        <v>778</v>
      </c>
      <c r="B212" s="251" t="s">
        <v>729</v>
      </c>
      <c r="C212" s="221" t="s">
        <v>303</v>
      </c>
      <c r="D212" s="250" t="s">
        <v>47</v>
      </c>
      <c r="E212" s="230" t="s">
        <v>390</v>
      </c>
      <c r="F212" s="266">
        <v>258.07</v>
      </c>
      <c r="G212" s="356">
        <f>E212*F212</f>
        <v>258.07</v>
      </c>
    </row>
    <row r="213" spans="1:7" ht="30">
      <c r="A213" s="357">
        <v>88247</v>
      </c>
      <c r="B213" s="251" t="s">
        <v>408</v>
      </c>
      <c r="C213" s="221" t="s">
        <v>303</v>
      </c>
      <c r="D213" s="250" t="s">
        <v>304</v>
      </c>
      <c r="E213" s="448">
        <v>2</v>
      </c>
      <c r="F213" s="266">
        <v>14.54</v>
      </c>
      <c r="G213" s="356">
        <f t="shared" ref="G213:G214" si="21">E213*F213</f>
        <v>29.08</v>
      </c>
    </row>
    <row r="214" spans="1:7" ht="22.5" customHeight="1">
      <c r="A214" s="357" t="s">
        <v>409</v>
      </c>
      <c r="B214" s="251" t="s">
        <v>410</v>
      </c>
      <c r="C214" s="221" t="s">
        <v>303</v>
      </c>
      <c r="D214" s="250" t="s">
        <v>304</v>
      </c>
      <c r="E214" s="448">
        <v>2</v>
      </c>
      <c r="F214" s="266">
        <v>18.18</v>
      </c>
      <c r="G214" s="356">
        <f t="shared" si="21"/>
        <v>36.36</v>
      </c>
    </row>
    <row r="215" spans="1:7" s="255" customFormat="1">
      <c r="A215" s="635"/>
      <c r="B215" s="636"/>
      <c r="C215" s="636"/>
      <c r="D215" s="636"/>
      <c r="E215" s="636"/>
      <c r="F215" s="244" t="s">
        <v>312</v>
      </c>
      <c r="G215" s="347">
        <f>SUM(G212:G214)</f>
        <v>323.51</v>
      </c>
    </row>
    <row r="216" spans="1:7" s="255" customFormat="1" ht="31.9" customHeight="1">
      <c r="A216" s="635"/>
      <c r="B216" s="636"/>
      <c r="C216" s="636"/>
      <c r="D216" s="636"/>
      <c r="E216" s="636"/>
      <c r="F216" s="248" t="s">
        <v>765</v>
      </c>
      <c r="G216" s="348">
        <v>0</v>
      </c>
    </row>
    <row r="217" spans="1:7">
      <c r="A217" s="608"/>
      <c r="B217" s="609"/>
      <c r="C217" s="609"/>
      <c r="D217" s="609"/>
      <c r="E217" s="609"/>
      <c r="F217" s="265" t="s">
        <v>314</v>
      </c>
      <c r="G217" s="358">
        <f>SUM(G215:G216)</f>
        <v>323.51</v>
      </c>
    </row>
    <row r="218" spans="1:7">
      <c r="A218" s="610" t="s">
        <v>411</v>
      </c>
      <c r="B218" s="611"/>
      <c r="C218" s="611"/>
      <c r="D218" s="611"/>
      <c r="E218" s="611"/>
      <c r="F218" s="611"/>
      <c r="G218" s="612"/>
    </row>
    <row r="219" spans="1:7">
      <c r="A219" s="613" t="s">
        <v>299</v>
      </c>
      <c r="B219" s="614"/>
      <c r="C219" s="264" t="s">
        <v>300</v>
      </c>
      <c r="D219" s="264" t="s">
        <v>2</v>
      </c>
      <c r="E219" s="264" t="s">
        <v>301</v>
      </c>
      <c r="F219" s="264" t="s">
        <v>302</v>
      </c>
      <c r="G219" s="345" t="s">
        <v>5</v>
      </c>
    </row>
    <row r="220" spans="1:7">
      <c r="A220" s="349" t="s">
        <v>779</v>
      </c>
      <c r="B220" s="244" t="s">
        <v>780</v>
      </c>
      <c r="C220" s="508" t="s">
        <v>303</v>
      </c>
      <c r="D220" s="508" t="s">
        <v>47</v>
      </c>
      <c r="E220" s="224">
        <v>1</v>
      </c>
      <c r="F220" s="245">
        <v>67.8</v>
      </c>
      <c r="G220" s="347">
        <f>E220*F220</f>
        <v>67.8</v>
      </c>
    </row>
    <row r="221" spans="1:7">
      <c r="A221" s="349">
        <v>88247</v>
      </c>
      <c r="B221" s="244" t="s">
        <v>781</v>
      </c>
      <c r="C221" s="508" t="s">
        <v>303</v>
      </c>
      <c r="D221" s="508" t="s">
        <v>304</v>
      </c>
      <c r="E221" s="224">
        <v>0.6</v>
      </c>
      <c r="F221" s="245">
        <v>14.54</v>
      </c>
      <c r="G221" s="347">
        <f t="shared" ref="G221:G222" si="22">E221*F221</f>
        <v>8.7239999999999984</v>
      </c>
    </row>
    <row r="222" spans="1:7">
      <c r="A222" s="346" t="s">
        <v>412</v>
      </c>
      <c r="B222" s="244" t="s">
        <v>410</v>
      </c>
      <c r="C222" s="508" t="s">
        <v>303</v>
      </c>
      <c r="D222" s="508" t="s">
        <v>304</v>
      </c>
      <c r="E222" s="224">
        <v>1.2</v>
      </c>
      <c r="F222" s="245">
        <v>18.18</v>
      </c>
      <c r="G222" s="347">
        <f t="shared" si="22"/>
        <v>21.815999999999999</v>
      </c>
    </row>
    <row r="223" spans="1:7">
      <c r="A223" s="608"/>
      <c r="B223" s="609"/>
      <c r="C223" s="609"/>
      <c r="D223" s="609"/>
      <c r="E223" s="609"/>
      <c r="F223" s="244" t="s">
        <v>312</v>
      </c>
      <c r="G223" s="347">
        <f>SUM(G220:G222)</f>
        <v>98.34</v>
      </c>
    </row>
    <row r="224" spans="1:7" ht="31.9" customHeight="1">
      <c r="A224" s="608"/>
      <c r="B224" s="609"/>
      <c r="C224" s="609"/>
      <c r="D224" s="609"/>
      <c r="E224" s="609"/>
      <c r="F224" s="248" t="s">
        <v>765</v>
      </c>
      <c r="G224" s="348">
        <v>0</v>
      </c>
    </row>
    <row r="225" spans="1:7">
      <c r="A225" s="608"/>
      <c r="B225" s="609"/>
      <c r="C225" s="609"/>
      <c r="D225" s="609"/>
      <c r="E225" s="609"/>
      <c r="F225" s="247" t="s">
        <v>314</v>
      </c>
      <c r="G225" s="353">
        <f>SUM(G223:G224)</f>
        <v>98.34</v>
      </c>
    </row>
    <row r="226" spans="1:7">
      <c r="A226" s="610" t="s">
        <v>413</v>
      </c>
      <c r="B226" s="611"/>
      <c r="C226" s="611"/>
      <c r="D226" s="611"/>
      <c r="E226" s="611"/>
      <c r="F226" s="611"/>
      <c r="G226" s="612"/>
    </row>
    <row r="227" spans="1:7">
      <c r="A227" s="613" t="s">
        <v>299</v>
      </c>
      <c r="B227" s="614"/>
      <c r="C227" s="264" t="s">
        <v>300</v>
      </c>
      <c r="D227" s="264" t="s">
        <v>2</v>
      </c>
      <c r="E227" s="264" t="s">
        <v>301</v>
      </c>
      <c r="F227" s="264" t="s">
        <v>302</v>
      </c>
      <c r="G227" s="345" t="s">
        <v>5</v>
      </c>
    </row>
    <row r="228" spans="1:7">
      <c r="A228" s="349" t="s">
        <v>414</v>
      </c>
      <c r="B228" s="244" t="s">
        <v>783</v>
      </c>
      <c r="C228" s="508" t="s">
        <v>303</v>
      </c>
      <c r="D228" s="508" t="s">
        <v>47</v>
      </c>
      <c r="E228" s="224">
        <v>1</v>
      </c>
      <c r="F228" s="245">
        <v>167.59</v>
      </c>
      <c r="G228" s="347">
        <f>E228*F228</f>
        <v>167.59</v>
      </c>
    </row>
    <row r="229" spans="1:7">
      <c r="A229" s="349">
        <v>88247</v>
      </c>
      <c r="B229" s="244" t="s">
        <v>781</v>
      </c>
      <c r="C229" s="508" t="s">
        <v>303</v>
      </c>
      <c r="D229" s="508" t="s">
        <v>304</v>
      </c>
      <c r="E229" s="224">
        <v>1</v>
      </c>
      <c r="F229" s="245">
        <v>14.54</v>
      </c>
      <c r="G229" s="347">
        <f t="shared" ref="G229:G230" si="23">E229*F229</f>
        <v>14.54</v>
      </c>
    </row>
    <row r="230" spans="1:7">
      <c r="A230" s="349">
        <v>88264</v>
      </c>
      <c r="B230" s="244" t="s">
        <v>410</v>
      </c>
      <c r="C230" s="508" t="s">
        <v>303</v>
      </c>
      <c r="D230" s="508" t="s">
        <v>304</v>
      </c>
      <c r="E230" s="224">
        <v>1</v>
      </c>
      <c r="F230" s="245">
        <v>18.18</v>
      </c>
      <c r="G230" s="347">
        <f t="shared" si="23"/>
        <v>18.18</v>
      </c>
    </row>
    <row r="231" spans="1:7">
      <c r="A231" s="608"/>
      <c r="B231" s="609"/>
      <c r="C231" s="609"/>
      <c r="D231" s="609"/>
      <c r="E231" s="609"/>
      <c r="F231" s="244" t="s">
        <v>312</v>
      </c>
      <c r="G231" s="347">
        <v>200.31</v>
      </c>
    </row>
    <row r="232" spans="1:7" ht="30">
      <c r="A232" s="608"/>
      <c r="B232" s="609"/>
      <c r="C232" s="609"/>
      <c r="D232" s="609"/>
      <c r="E232" s="609"/>
      <c r="F232" s="219" t="s">
        <v>765</v>
      </c>
      <c r="G232" s="348">
        <v>0</v>
      </c>
    </row>
    <row r="233" spans="1:7">
      <c r="A233" s="608"/>
      <c r="B233" s="609"/>
      <c r="C233" s="609"/>
      <c r="D233" s="609"/>
      <c r="E233" s="609"/>
      <c r="F233" s="247" t="s">
        <v>314</v>
      </c>
      <c r="G233" s="353">
        <v>200.31</v>
      </c>
    </row>
    <row r="234" spans="1:7">
      <c r="A234" s="617" t="s">
        <v>784</v>
      </c>
      <c r="B234" s="618"/>
      <c r="C234" s="618"/>
      <c r="D234" s="618"/>
      <c r="E234" s="618"/>
      <c r="F234" s="618"/>
      <c r="G234" s="619"/>
    </row>
    <row r="235" spans="1:7">
      <c r="A235" s="620" t="s">
        <v>782</v>
      </c>
      <c r="B235" s="621"/>
      <c r="C235" s="476" t="s">
        <v>300</v>
      </c>
      <c r="D235" s="476" t="s">
        <v>2</v>
      </c>
      <c r="E235" s="476" t="s">
        <v>301</v>
      </c>
      <c r="F235" s="476" t="s">
        <v>302</v>
      </c>
      <c r="G235" s="477" t="s">
        <v>5</v>
      </c>
    </row>
    <row r="236" spans="1:7">
      <c r="A236" s="478" t="s">
        <v>785</v>
      </c>
      <c r="B236" s="479" t="s">
        <v>732</v>
      </c>
      <c r="C236" s="480" t="s">
        <v>303</v>
      </c>
      <c r="D236" s="480" t="s">
        <v>47</v>
      </c>
      <c r="E236" s="481">
        <v>1</v>
      </c>
      <c r="F236" s="482">
        <v>1.64</v>
      </c>
      <c r="G236" s="483">
        <f>E236*F236</f>
        <v>1.64</v>
      </c>
    </row>
    <row r="237" spans="1:7">
      <c r="A237" s="478" t="s">
        <v>426</v>
      </c>
      <c r="B237" s="479" t="s">
        <v>731</v>
      </c>
      <c r="C237" s="480" t="s">
        <v>303</v>
      </c>
      <c r="D237" s="480" t="s">
        <v>29</v>
      </c>
      <c r="E237" s="481">
        <v>3</v>
      </c>
      <c r="F237" s="482">
        <v>7.05</v>
      </c>
      <c r="G237" s="483">
        <f t="shared" ref="G237:G244" si="24">E237*F237</f>
        <v>21.15</v>
      </c>
    </row>
    <row r="238" spans="1:7" ht="14.45" customHeight="1">
      <c r="A238" s="484" t="s">
        <v>786</v>
      </c>
      <c r="B238" s="479" t="s">
        <v>790</v>
      </c>
      <c r="C238" s="480" t="s">
        <v>303</v>
      </c>
      <c r="D238" s="480" t="s">
        <v>47</v>
      </c>
      <c r="E238" s="481">
        <v>1</v>
      </c>
      <c r="F238" s="482">
        <v>35.51</v>
      </c>
      <c r="G238" s="483">
        <f t="shared" si="24"/>
        <v>35.51</v>
      </c>
    </row>
    <row r="239" spans="1:7">
      <c r="A239" s="484" t="s">
        <v>787</v>
      </c>
      <c r="B239" s="479" t="s">
        <v>791</v>
      </c>
      <c r="C239" s="480" t="s">
        <v>303</v>
      </c>
      <c r="D239" s="480" t="s">
        <v>47</v>
      </c>
      <c r="E239" s="481">
        <v>1</v>
      </c>
      <c r="F239" s="482">
        <v>4.75</v>
      </c>
      <c r="G239" s="483">
        <f t="shared" si="24"/>
        <v>4.75</v>
      </c>
    </row>
    <row r="240" spans="1:7">
      <c r="A240" s="484" t="s">
        <v>788</v>
      </c>
      <c r="B240" s="479" t="s">
        <v>730</v>
      </c>
      <c r="C240" s="480" t="s">
        <v>303</v>
      </c>
      <c r="D240" s="480" t="s">
        <v>29</v>
      </c>
      <c r="E240" s="481">
        <v>9</v>
      </c>
      <c r="F240" s="482">
        <v>5.4</v>
      </c>
      <c r="G240" s="483">
        <f t="shared" si="24"/>
        <v>48.6</v>
      </c>
    </row>
    <row r="241" spans="1:7">
      <c r="A241" s="484" t="s">
        <v>793</v>
      </c>
      <c r="B241" s="479" t="s">
        <v>792</v>
      </c>
      <c r="C241" s="480" t="s">
        <v>303</v>
      </c>
      <c r="D241" s="480" t="s">
        <v>47</v>
      </c>
      <c r="E241" s="481">
        <v>3</v>
      </c>
      <c r="F241" s="482">
        <v>1.93</v>
      </c>
      <c r="G241" s="483">
        <f t="shared" si="24"/>
        <v>5.79</v>
      </c>
    </row>
    <row r="242" spans="1:7">
      <c r="A242" s="484" t="s">
        <v>789</v>
      </c>
      <c r="B242" s="479" t="s">
        <v>733</v>
      </c>
      <c r="C242" s="480" t="s">
        <v>303</v>
      </c>
      <c r="D242" s="480" t="s">
        <v>47</v>
      </c>
      <c r="E242" s="481">
        <v>1</v>
      </c>
      <c r="F242" s="482">
        <v>124.82</v>
      </c>
      <c r="G242" s="483">
        <f t="shared" si="24"/>
        <v>124.82</v>
      </c>
    </row>
    <row r="243" spans="1:7">
      <c r="A243" s="478">
        <v>88247</v>
      </c>
      <c r="B243" s="479" t="s">
        <v>781</v>
      </c>
      <c r="C243" s="480" t="s">
        <v>303</v>
      </c>
      <c r="D243" s="480" t="s">
        <v>304</v>
      </c>
      <c r="E243" s="481">
        <v>4.4000000000000004</v>
      </c>
      <c r="F243" s="482">
        <v>14.54</v>
      </c>
      <c r="G243" s="483">
        <f t="shared" si="24"/>
        <v>63.975999999999999</v>
      </c>
    </row>
    <row r="244" spans="1:7">
      <c r="A244" s="478">
        <v>88264</v>
      </c>
      <c r="B244" s="479" t="s">
        <v>410</v>
      </c>
      <c r="C244" s="480" t="s">
        <v>303</v>
      </c>
      <c r="D244" s="480" t="s">
        <v>304</v>
      </c>
      <c r="E244" s="481">
        <v>4.4000000000000004</v>
      </c>
      <c r="F244" s="482">
        <v>18.18</v>
      </c>
      <c r="G244" s="483">
        <f t="shared" si="24"/>
        <v>79.992000000000004</v>
      </c>
    </row>
    <row r="245" spans="1:7">
      <c r="A245" s="630"/>
      <c r="B245" s="631"/>
      <c r="C245" s="631"/>
      <c r="D245" s="631"/>
      <c r="E245" s="631"/>
      <c r="F245" s="479" t="s">
        <v>312</v>
      </c>
      <c r="G245" s="483">
        <f>SUM(G236:G244)</f>
        <v>386.22800000000001</v>
      </c>
    </row>
    <row r="246" spans="1:7" ht="30">
      <c r="A246" s="630"/>
      <c r="B246" s="631"/>
      <c r="C246" s="631"/>
      <c r="D246" s="631"/>
      <c r="E246" s="631"/>
      <c r="F246" s="485" t="s">
        <v>765</v>
      </c>
      <c r="G246" s="486">
        <v>0</v>
      </c>
    </row>
    <row r="247" spans="1:7">
      <c r="A247" s="630"/>
      <c r="B247" s="631"/>
      <c r="C247" s="631"/>
      <c r="D247" s="631"/>
      <c r="E247" s="631"/>
      <c r="F247" s="487" t="s">
        <v>314</v>
      </c>
      <c r="G247" s="488">
        <f>SUM(G245:G246)</f>
        <v>386.22800000000001</v>
      </c>
    </row>
    <row r="248" spans="1:7">
      <c r="A248" s="610" t="s">
        <v>415</v>
      </c>
      <c r="B248" s="611"/>
      <c r="C248" s="611"/>
      <c r="D248" s="611"/>
      <c r="E248" s="611"/>
      <c r="F248" s="611"/>
      <c r="G248" s="612"/>
    </row>
    <row r="249" spans="1:7">
      <c r="A249" s="613" t="s">
        <v>299</v>
      </c>
      <c r="B249" s="614"/>
      <c r="C249" s="264" t="s">
        <v>300</v>
      </c>
      <c r="D249" s="264" t="s">
        <v>2</v>
      </c>
      <c r="E249" s="264" t="s">
        <v>301</v>
      </c>
      <c r="F249" s="264" t="s">
        <v>302</v>
      </c>
      <c r="G249" s="345" t="s">
        <v>5</v>
      </c>
    </row>
    <row r="250" spans="1:7" ht="14.45" customHeight="1">
      <c r="A250" s="349">
        <v>30010</v>
      </c>
      <c r="B250" s="244" t="s">
        <v>370</v>
      </c>
      <c r="C250" s="508" t="s">
        <v>303</v>
      </c>
      <c r="D250" s="508" t="s">
        <v>329</v>
      </c>
      <c r="E250" s="224">
        <v>0.26</v>
      </c>
      <c r="F250" s="245">
        <v>43.08</v>
      </c>
      <c r="G250" s="347">
        <f>E250*F250</f>
        <v>11.200799999999999</v>
      </c>
    </row>
    <row r="251" spans="1:7">
      <c r="A251" s="349">
        <v>40257</v>
      </c>
      <c r="B251" s="244" t="s">
        <v>416</v>
      </c>
      <c r="C251" s="508" t="s">
        <v>303</v>
      </c>
      <c r="D251" s="508" t="s">
        <v>329</v>
      </c>
      <c r="E251" s="224">
        <v>2.5000000000000001E-2</v>
      </c>
      <c r="F251" s="245">
        <v>511.61</v>
      </c>
      <c r="G251" s="347">
        <f t="shared" ref="G251:G256" si="25">E251*F251</f>
        <v>12.79025</v>
      </c>
    </row>
    <row r="252" spans="1:7">
      <c r="A252" s="349">
        <v>50681</v>
      </c>
      <c r="B252" s="244" t="s">
        <v>417</v>
      </c>
      <c r="C252" s="508" t="s">
        <v>303</v>
      </c>
      <c r="D252" s="508" t="s">
        <v>329</v>
      </c>
      <c r="E252" s="224">
        <v>3.4000000000000002E-2</v>
      </c>
      <c r="F252" s="489">
        <v>2327.87</v>
      </c>
      <c r="G252" s="347">
        <f t="shared" si="25"/>
        <v>79.147580000000005</v>
      </c>
    </row>
    <row r="253" spans="1:7">
      <c r="A253" s="349">
        <v>60045</v>
      </c>
      <c r="B253" s="244" t="s">
        <v>418</v>
      </c>
      <c r="C253" s="508" t="s">
        <v>303</v>
      </c>
      <c r="D253" s="508" t="s">
        <v>97</v>
      </c>
      <c r="E253" s="224">
        <v>0.88</v>
      </c>
      <c r="F253" s="245">
        <v>75.45</v>
      </c>
      <c r="G253" s="347">
        <f t="shared" si="25"/>
        <v>66.396000000000001</v>
      </c>
    </row>
    <row r="254" spans="1:7">
      <c r="A254" s="349">
        <v>110143</v>
      </c>
      <c r="B254" s="244" t="s">
        <v>419</v>
      </c>
      <c r="C254" s="508" t="s">
        <v>303</v>
      </c>
      <c r="D254" s="508" t="s">
        <v>97</v>
      </c>
      <c r="E254" s="224">
        <v>0.97</v>
      </c>
      <c r="F254" s="245">
        <v>9.0399999999999991</v>
      </c>
      <c r="G254" s="347">
        <f t="shared" si="25"/>
        <v>8.7687999999999988</v>
      </c>
    </row>
    <row r="255" spans="1:7">
      <c r="A255" s="349">
        <v>110763</v>
      </c>
      <c r="B255" s="244" t="s">
        <v>420</v>
      </c>
      <c r="C255" s="508" t="s">
        <v>303</v>
      </c>
      <c r="D255" s="508" t="s">
        <v>97</v>
      </c>
      <c r="E255" s="224">
        <v>0.97</v>
      </c>
      <c r="F255" s="245">
        <v>36.69</v>
      </c>
      <c r="G255" s="347">
        <f t="shared" si="25"/>
        <v>35.589299999999994</v>
      </c>
    </row>
    <row r="256" spans="1:7">
      <c r="A256" s="349">
        <v>130113</v>
      </c>
      <c r="B256" s="244" t="s">
        <v>421</v>
      </c>
      <c r="C256" s="508" t="s">
        <v>303</v>
      </c>
      <c r="D256" s="508" t="s">
        <v>97</v>
      </c>
      <c r="E256" s="224">
        <v>0.16</v>
      </c>
      <c r="F256" s="245">
        <v>40.450000000000003</v>
      </c>
      <c r="G256" s="347">
        <f t="shared" si="25"/>
        <v>6.4720000000000004</v>
      </c>
    </row>
    <row r="257" spans="1:7">
      <c r="A257" s="608"/>
      <c r="B257" s="609"/>
      <c r="C257" s="609"/>
      <c r="D257" s="609"/>
      <c r="E257" s="609"/>
      <c r="F257" s="244" t="s">
        <v>312</v>
      </c>
      <c r="G257" s="347">
        <v>220.37</v>
      </c>
    </row>
    <row r="258" spans="1:7" ht="28.9" customHeight="1">
      <c r="A258" s="608"/>
      <c r="B258" s="609"/>
      <c r="C258" s="609"/>
      <c r="D258" s="609"/>
      <c r="E258" s="609"/>
      <c r="F258" s="485" t="s">
        <v>765</v>
      </c>
      <c r="G258" s="348">
        <v>0</v>
      </c>
    </row>
    <row r="259" spans="1:7">
      <c r="A259" s="608"/>
      <c r="B259" s="609"/>
      <c r="C259" s="609"/>
      <c r="D259" s="609"/>
      <c r="E259" s="609"/>
      <c r="F259" s="247" t="s">
        <v>314</v>
      </c>
      <c r="G259" s="353">
        <f>G257</f>
        <v>220.37</v>
      </c>
    </row>
    <row r="260" spans="1:7">
      <c r="A260" s="610" t="s">
        <v>422</v>
      </c>
      <c r="B260" s="611"/>
      <c r="C260" s="611"/>
      <c r="D260" s="611"/>
      <c r="E260" s="611"/>
      <c r="F260" s="611"/>
      <c r="G260" s="612"/>
    </row>
    <row r="261" spans="1:7">
      <c r="A261" s="613" t="s">
        <v>299</v>
      </c>
      <c r="B261" s="614"/>
      <c r="C261" s="264" t="s">
        <v>300</v>
      </c>
      <c r="D261" s="264" t="s">
        <v>2</v>
      </c>
      <c r="E261" s="264" t="s">
        <v>301</v>
      </c>
      <c r="F261" s="264" t="s">
        <v>302</v>
      </c>
      <c r="G261" s="345" t="s">
        <v>5</v>
      </c>
    </row>
    <row r="262" spans="1:7">
      <c r="A262" s="349" t="s">
        <v>423</v>
      </c>
      <c r="B262" s="244" t="s">
        <v>424</v>
      </c>
      <c r="C262" s="508" t="s">
        <v>303</v>
      </c>
      <c r="D262" s="508" t="s">
        <v>29</v>
      </c>
      <c r="E262" s="224">
        <v>1</v>
      </c>
      <c r="F262" s="245">
        <v>6.57</v>
      </c>
      <c r="G262" s="347">
        <f>E262*F262</f>
        <v>6.57</v>
      </c>
    </row>
    <row r="263" spans="1:7">
      <c r="A263" s="349">
        <v>88247</v>
      </c>
      <c r="B263" s="244" t="s">
        <v>781</v>
      </c>
      <c r="C263" s="508" t="s">
        <v>303</v>
      </c>
      <c r="D263" s="508" t="s">
        <v>304</v>
      </c>
      <c r="E263" s="224">
        <v>0.1</v>
      </c>
      <c r="F263" s="245">
        <v>14.54</v>
      </c>
      <c r="G263" s="347">
        <f t="shared" ref="G263:G264" si="26">E263*F263</f>
        <v>1.454</v>
      </c>
    </row>
    <row r="264" spans="1:7">
      <c r="A264" s="349">
        <v>88264</v>
      </c>
      <c r="B264" s="244" t="s">
        <v>410</v>
      </c>
      <c r="C264" s="508" t="s">
        <v>303</v>
      </c>
      <c r="D264" s="508" t="s">
        <v>304</v>
      </c>
      <c r="E264" s="224">
        <v>0.2</v>
      </c>
      <c r="F264" s="245">
        <v>18.18</v>
      </c>
      <c r="G264" s="347">
        <f t="shared" si="26"/>
        <v>3.6360000000000001</v>
      </c>
    </row>
    <row r="265" spans="1:7">
      <c r="A265" s="608"/>
      <c r="B265" s="609"/>
      <c r="C265" s="609"/>
      <c r="D265" s="609"/>
      <c r="E265" s="609"/>
      <c r="F265" s="244" t="s">
        <v>312</v>
      </c>
      <c r="G265" s="347">
        <f>SUM(G262:G264)</f>
        <v>11.66</v>
      </c>
    </row>
    <row r="266" spans="1:7" s="451" customFormat="1" ht="28.9" customHeight="1">
      <c r="A266" s="608"/>
      <c r="B266" s="609"/>
      <c r="C266" s="609"/>
      <c r="D266" s="609"/>
      <c r="E266" s="609"/>
      <c r="F266" s="485" t="s">
        <v>765</v>
      </c>
      <c r="G266" s="348">
        <v>0</v>
      </c>
    </row>
    <row r="267" spans="1:7">
      <c r="A267" s="608"/>
      <c r="B267" s="609"/>
      <c r="C267" s="609"/>
      <c r="D267" s="609"/>
      <c r="E267" s="609"/>
      <c r="F267" s="247" t="s">
        <v>314</v>
      </c>
      <c r="G267" s="353">
        <f>SUM(G265:G266)</f>
        <v>11.66</v>
      </c>
    </row>
    <row r="268" spans="1:7">
      <c r="A268" s="610" t="s">
        <v>425</v>
      </c>
      <c r="B268" s="611"/>
      <c r="C268" s="611"/>
      <c r="D268" s="611"/>
      <c r="E268" s="611"/>
      <c r="F268" s="611"/>
      <c r="G268" s="612"/>
    </row>
    <row r="269" spans="1:7">
      <c r="A269" s="613" t="s">
        <v>299</v>
      </c>
      <c r="B269" s="614"/>
      <c r="C269" s="264" t="s">
        <v>300</v>
      </c>
      <c r="D269" s="264" t="s">
        <v>2</v>
      </c>
      <c r="E269" s="264" t="s">
        <v>301</v>
      </c>
      <c r="F269" s="264" t="s">
        <v>302</v>
      </c>
      <c r="G269" s="345" t="s">
        <v>5</v>
      </c>
    </row>
    <row r="270" spans="1:7">
      <c r="A270" s="349" t="s">
        <v>426</v>
      </c>
      <c r="B270" s="244" t="s">
        <v>424</v>
      </c>
      <c r="C270" s="508" t="s">
        <v>303</v>
      </c>
      <c r="D270" s="508" t="s">
        <v>29</v>
      </c>
      <c r="E270" s="224">
        <v>1</v>
      </c>
      <c r="F270" s="245">
        <v>7.05</v>
      </c>
      <c r="G270" s="347">
        <f>E270*F270</f>
        <v>7.05</v>
      </c>
    </row>
    <row r="271" spans="1:7">
      <c r="A271" s="349">
        <v>88247</v>
      </c>
      <c r="B271" s="244" t="s">
        <v>781</v>
      </c>
      <c r="C271" s="508" t="s">
        <v>303</v>
      </c>
      <c r="D271" s="508" t="s">
        <v>304</v>
      </c>
      <c r="E271" s="224">
        <v>0.11</v>
      </c>
      <c r="F271" s="245">
        <v>14.54</v>
      </c>
      <c r="G271" s="347">
        <f t="shared" ref="G271:G272" si="27">E271*F271</f>
        <v>1.5993999999999999</v>
      </c>
    </row>
    <row r="272" spans="1:7">
      <c r="A272" s="349">
        <v>88264</v>
      </c>
      <c r="B272" s="244" t="s">
        <v>410</v>
      </c>
      <c r="C272" s="508" t="s">
        <v>303</v>
      </c>
      <c r="D272" s="508" t="s">
        <v>304</v>
      </c>
      <c r="E272" s="224">
        <v>0.22</v>
      </c>
      <c r="F272" s="245">
        <v>18.18</v>
      </c>
      <c r="G272" s="347">
        <f t="shared" si="27"/>
        <v>3.9996</v>
      </c>
    </row>
    <row r="273" spans="1:7">
      <c r="A273" s="608"/>
      <c r="B273" s="609"/>
      <c r="C273" s="609"/>
      <c r="D273" s="609"/>
      <c r="E273" s="609"/>
      <c r="F273" s="244" t="s">
        <v>312</v>
      </c>
      <c r="G273" s="347">
        <f>SUM(G270:G272)</f>
        <v>12.649000000000001</v>
      </c>
    </row>
    <row r="274" spans="1:7" ht="30">
      <c r="A274" s="608"/>
      <c r="B274" s="609"/>
      <c r="C274" s="609"/>
      <c r="D274" s="609"/>
      <c r="E274" s="609"/>
      <c r="F274" s="485" t="s">
        <v>765</v>
      </c>
      <c r="G274" s="348">
        <v>0</v>
      </c>
    </row>
    <row r="275" spans="1:7">
      <c r="A275" s="608"/>
      <c r="B275" s="609"/>
      <c r="C275" s="609"/>
      <c r="D275" s="609"/>
      <c r="E275" s="609"/>
      <c r="F275" s="247" t="s">
        <v>314</v>
      </c>
      <c r="G275" s="353">
        <f>SUM(G273:G274)</f>
        <v>12.649000000000001</v>
      </c>
    </row>
    <row r="276" spans="1:7">
      <c r="A276" s="610" t="s">
        <v>427</v>
      </c>
      <c r="B276" s="611"/>
      <c r="C276" s="611"/>
      <c r="D276" s="611"/>
      <c r="E276" s="611"/>
      <c r="F276" s="611"/>
      <c r="G276" s="612"/>
    </row>
    <row r="277" spans="1:7">
      <c r="A277" s="613" t="s">
        <v>299</v>
      </c>
      <c r="B277" s="614"/>
      <c r="C277" s="264" t="s">
        <v>300</v>
      </c>
      <c r="D277" s="264" t="s">
        <v>2</v>
      </c>
      <c r="E277" s="264" t="s">
        <v>301</v>
      </c>
      <c r="F277" s="264" t="s">
        <v>302</v>
      </c>
      <c r="G277" s="345" t="s">
        <v>5</v>
      </c>
    </row>
    <row r="278" spans="1:7">
      <c r="A278" s="349" t="s">
        <v>428</v>
      </c>
      <c r="B278" s="244" t="s">
        <v>429</v>
      </c>
      <c r="C278" s="508" t="s">
        <v>303</v>
      </c>
      <c r="D278" s="508" t="s">
        <v>47</v>
      </c>
      <c r="E278" s="224">
        <v>1</v>
      </c>
      <c r="F278" s="245">
        <v>4.46</v>
      </c>
      <c r="G278" s="347">
        <f>E278*F278</f>
        <v>4.46</v>
      </c>
    </row>
    <row r="279" spans="1:7">
      <c r="A279" s="349">
        <v>88247</v>
      </c>
      <c r="B279" s="244" t="s">
        <v>781</v>
      </c>
      <c r="C279" s="508" t="s">
        <v>303</v>
      </c>
      <c r="D279" s="508" t="s">
        <v>304</v>
      </c>
      <c r="E279" s="224">
        <v>0.25</v>
      </c>
      <c r="F279" s="245">
        <v>14.54</v>
      </c>
      <c r="G279" s="347">
        <f t="shared" ref="G279:G280" si="28">E279*F279</f>
        <v>3.6349999999999998</v>
      </c>
    </row>
    <row r="280" spans="1:7">
      <c r="A280" s="349">
        <v>88264</v>
      </c>
      <c r="B280" s="244" t="s">
        <v>410</v>
      </c>
      <c r="C280" s="508" t="s">
        <v>303</v>
      </c>
      <c r="D280" s="508" t="s">
        <v>304</v>
      </c>
      <c r="E280" s="224">
        <v>0.5</v>
      </c>
      <c r="F280" s="245">
        <v>18.18</v>
      </c>
      <c r="G280" s="347">
        <f t="shared" si="28"/>
        <v>9.09</v>
      </c>
    </row>
    <row r="281" spans="1:7">
      <c r="A281" s="608"/>
      <c r="B281" s="609"/>
      <c r="C281" s="609"/>
      <c r="D281" s="609"/>
      <c r="E281" s="609"/>
      <c r="F281" s="244" t="s">
        <v>312</v>
      </c>
      <c r="G281" s="347">
        <f>SUM(G278:G280)</f>
        <v>17.184999999999999</v>
      </c>
    </row>
    <row r="282" spans="1:7" ht="30">
      <c r="A282" s="608"/>
      <c r="B282" s="609"/>
      <c r="C282" s="609"/>
      <c r="D282" s="609"/>
      <c r="E282" s="609"/>
      <c r="F282" s="485" t="s">
        <v>765</v>
      </c>
      <c r="G282" s="348">
        <v>0</v>
      </c>
    </row>
    <row r="283" spans="1:7">
      <c r="A283" s="608"/>
      <c r="B283" s="609"/>
      <c r="C283" s="609"/>
      <c r="D283" s="609"/>
      <c r="E283" s="609"/>
      <c r="F283" s="247" t="s">
        <v>314</v>
      </c>
      <c r="G283" s="353">
        <f>SUM(G281:G282)</f>
        <v>17.184999999999999</v>
      </c>
    </row>
    <row r="284" spans="1:7" s="255" customFormat="1">
      <c r="A284" s="610" t="s">
        <v>664</v>
      </c>
      <c r="B284" s="611"/>
      <c r="C284" s="611"/>
      <c r="D284" s="611"/>
      <c r="E284" s="611"/>
      <c r="F284" s="611"/>
      <c r="G284" s="612"/>
    </row>
    <row r="285" spans="1:7" s="255" customFormat="1">
      <c r="A285" s="613" t="s">
        <v>299</v>
      </c>
      <c r="B285" s="614"/>
      <c r="C285" s="264" t="s">
        <v>300</v>
      </c>
      <c r="D285" s="264" t="s">
        <v>2</v>
      </c>
      <c r="E285" s="264" t="s">
        <v>301</v>
      </c>
      <c r="F285" s="264" t="s">
        <v>302</v>
      </c>
      <c r="G285" s="345" t="s">
        <v>5</v>
      </c>
    </row>
    <row r="286" spans="1:7" s="255" customFormat="1">
      <c r="A286" s="349">
        <v>88247</v>
      </c>
      <c r="B286" s="244" t="s">
        <v>781</v>
      </c>
      <c r="C286" s="508" t="s">
        <v>303</v>
      </c>
      <c r="D286" s="508" t="s">
        <v>304</v>
      </c>
      <c r="E286" s="224">
        <v>1</v>
      </c>
      <c r="F286" s="245">
        <v>14.54</v>
      </c>
      <c r="G286" s="347">
        <f>F286*E286</f>
        <v>14.54</v>
      </c>
    </row>
    <row r="287" spans="1:7" s="255" customFormat="1">
      <c r="A287" s="349">
        <v>88264</v>
      </c>
      <c r="B287" s="244" t="s">
        <v>410</v>
      </c>
      <c r="C287" s="508" t="s">
        <v>303</v>
      </c>
      <c r="D287" s="508" t="s">
        <v>304</v>
      </c>
      <c r="E287" s="224">
        <v>1</v>
      </c>
      <c r="F287" s="245">
        <v>18.18</v>
      </c>
      <c r="G287" s="347">
        <f>F287*E287</f>
        <v>18.18</v>
      </c>
    </row>
    <row r="288" spans="1:7" s="255" customFormat="1">
      <c r="A288" s="346" t="s">
        <v>666</v>
      </c>
      <c r="B288" s="244" t="s">
        <v>665</v>
      </c>
      <c r="C288" s="508" t="s">
        <v>303</v>
      </c>
      <c r="D288" s="508" t="s">
        <v>47</v>
      </c>
      <c r="E288" s="224">
        <v>1</v>
      </c>
      <c r="F288" s="245">
        <v>50</v>
      </c>
      <c r="G288" s="347">
        <v>50</v>
      </c>
    </row>
    <row r="289" spans="1:7" s="255" customFormat="1">
      <c r="A289" s="608"/>
      <c r="B289" s="609"/>
      <c r="C289" s="609"/>
      <c r="D289" s="609"/>
      <c r="E289" s="609"/>
      <c r="F289" s="244" t="s">
        <v>312</v>
      </c>
      <c r="G289" s="347">
        <f>SUM(G286:G288)</f>
        <v>82.72</v>
      </c>
    </row>
    <row r="290" spans="1:7" s="255" customFormat="1" ht="30">
      <c r="A290" s="608"/>
      <c r="B290" s="609"/>
      <c r="C290" s="609"/>
      <c r="D290" s="609"/>
      <c r="E290" s="609"/>
      <c r="F290" s="485" t="s">
        <v>765</v>
      </c>
      <c r="G290" s="348">
        <v>0</v>
      </c>
    </row>
    <row r="291" spans="1:7" s="255" customFormat="1">
      <c r="A291" s="608"/>
      <c r="B291" s="609"/>
      <c r="C291" s="609"/>
      <c r="D291" s="609"/>
      <c r="E291" s="609"/>
      <c r="F291" s="247" t="s">
        <v>314</v>
      </c>
      <c r="G291" s="353">
        <f>G289+G290</f>
        <v>82.72</v>
      </c>
    </row>
    <row r="292" spans="1:7" s="255" customFormat="1">
      <c r="A292" s="610" t="s">
        <v>833</v>
      </c>
      <c r="B292" s="611"/>
      <c r="C292" s="611"/>
      <c r="D292" s="611"/>
      <c r="E292" s="611"/>
      <c r="F292" s="611"/>
      <c r="G292" s="612"/>
    </row>
    <row r="293" spans="1:7" s="255" customFormat="1">
      <c r="A293" s="613" t="s">
        <v>299</v>
      </c>
      <c r="B293" s="614"/>
      <c r="C293" s="264" t="s">
        <v>300</v>
      </c>
      <c r="D293" s="264" t="s">
        <v>2</v>
      </c>
      <c r="E293" s="264" t="s">
        <v>301</v>
      </c>
      <c r="F293" s="264" t="s">
        <v>302</v>
      </c>
      <c r="G293" s="345" t="s">
        <v>5</v>
      </c>
    </row>
    <row r="294" spans="1:7" s="255" customFormat="1">
      <c r="A294" s="349">
        <v>88247</v>
      </c>
      <c r="B294" s="244" t="s">
        <v>781</v>
      </c>
      <c r="C294" s="508" t="s">
        <v>303</v>
      </c>
      <c r="D294" s="508" t="s">
        <v>304</v>
      </c>
      <c r="E294" s="224">
        <v>1</v>
      </c>
      <c r="F294" s="245">
        <v>14.54</v>
      </c>
      <c r="G294" s="347">
        <f>F294*E294</f>
        <v>14.54</v>
      </c>
    </row>
    <row r="295" spans="1:7" s="255" customFormat="1">
      <c r="A295" s="349">
        <v>88264</v>
      </c>
      <c r="B295" s="244" t="s">
        <v>410</v>
      </c>
      <c r="C295" s="508" t="s">
        <v>303</v>
      </c>
      <c r="D295" s="508" t="s">
        <v>304</v>
      </c>
      <c r="E295" s="224">
        <v>1</v>
      </c>
      <c r="F295" s="245">
        <v>18.18</v>
      </c>
      <c r="G295" s="347">
        <f>F295*E295</f>
        <v>18.18</v>
      </c>
    </row>
    <row r="296" spans="1:7" s="255" customFormat="1">
      <c r="A296" s="346" t="s">
        <v>666</v>
      </c>
      <c r="B296" s="244" t="s">
        <v>834</v>
      </c>
      <c r="C296" s="508" t="s">
        <v>303</v>
      </c>
      <c r="D296" s="508" t="s">
        <v>47</v>
      </c>
      <c r="E296" s="224">
        <v>1</v>
      </c>
      <c r="F296" s="245">
        <v>30</v>
      </c>
      <c r="G296" s="347">
        <v>30</v>
      </c>
    </row>
    <row r="297" spans="1:7" s="255" customFormat="1">
      <c r="A297" s="608"/>
      <c r="B297" s="609"/>
      <c r="C297" s="609"/>
      <c r="D297" s="609"/>
      <c r="E297" s="609"/>
      <c r="F297" s="244" t="s">
        <v>312</v>
      </c>
      <c r="G297" s="347">
        <f>SUM(G294:G296)</f>
        <v>62.72</v>
      </c>
    </row>
    <row r="298" spans="1:7" s="255" customFormat="1" ht="30">
      <c r="A298" s="608"/>
      <c r="B298" s="609"/>
      <c r="C298" s="609"/>
      <c r="D298" s="609"/>
      <c r="E298" s="609"/>
      <c r="F298" s="485" t="s">
        <v>765</v>
      </c>
      <c r="G298" s="348">
        <v>0</v>
      </c>
    </row>
    <row r="299" spans="1:7" s="255" customFormat="1">
      <c r="A299" s="608"/>
      <c r="B299" s="609"/>
      <c r="C299" s="609"/>
      <c r="D299" s="609"/>
      <c r="E299" s="609"/>
      <c r="F299" s="247" t="s">
        <v>314</v>
      </c>
      <c r="G299" s="353">
        <f>G297+G298</f>
        <v>62.72</v>
      </c>
    </row>
    <row r="300" spans="1:7">
      <c r="A300" s="610" t="s">
        <v>430</v>
      </c>
      <c r="B300" s="611"/>
      <c r="C300" s="611"/>
      <c r="D300" s="611"/>
      <c r="E300" s="611"/>
      <c r="F300" s="611"/>
      <c r="G300" s="612"/>
    </row>
    <row r="301" spans="1:7">
      <c r="A301" s="613" t="s">
        <v>299</v>
      </c>
      <c r="B301" s="614"/>
      <c r="C301" s="264" t="s">
        <v>300</v>
      </c>
      <c r="D301" s="264" t="s">
        <v>2</v>
      </c>
      <c r="E301" s="264" t="s">
        <v>301</v>
      </c>
      <c r="F301" s="264" t="s">
        <v>302</v>
      </c>
      <c r="G301" s="345" t="s">
        <v>5</v>
      </c>
    </row>
    <row r="302" spans="1:7">
      <c r="A302" s="349" t="s">
        <v>437</v>
      </c>
      <c r="B302" s="222" t="s">
        <v>438</v>
      </c>
      <c r="C302" s="508" t="s">
        <v>303</v>
      </c>
      <c r="D302" s="508" t="s">
        <v>47</v>
      </c>
      <c r="E302" s="235">
        <v>0.25</v>
      </c>
      <c r="F302" s="236">
        <v>10.99</v>
      </c>
      <c r="G302" s="354">
        <f>E302*F302</f>
        <v>2.7475000000000001</v>
      </c>
    </row>
    <row r="303" spans="1:7">
      <c r="A303" s="349" t="s">
        <v>445</v>
      </c>
      <c r="B303" s="218" t="s">
        <v>446</v>
      </c>
      <c r="C303" s="508" t="s">
        <v>303</v>
      </c>
      <c r="D303" s="508" t="s">
        <v>29</v>
      </c>
      <c r="E303" s="235">
        <v>4</v>
      </c>
      <c r="F303" s="236">
        <v>3.01</v>
      </c>
      <c r="G303" s="354">
        <f t="shared" ref="G303:G311" si="29">E303*F303</f>
        <v>12.04</v>
      </c>
    </row>
    <row r="304" spans="1:7">
      <c r="A304" s="349" t="s">
        <v>431</v>
      </c>
      <c r="B304" s="222" t="s">
        <v>432</v>
      </c>
      <c r="C304" s="508" t="s">
        <v>303</v>
      </c>
      <c r="D304" s="508" t="s">
        <v>47</v>
      </c>
      <c r="E304" s="235">
        <v>0.25</v>
      </c>
      <c r="F304" s="236">
        <v>9.11</v>
      </c>
      <c r="G304" s="354">
        <f t="shared" si="29"/>
        <v>2.2774999999999999</v>
      </c>
    </row>
    <row r="305" spans="1:7" ht="14.45" customHeight="1">
      <c r="A305" s="349" t="s">
        <v>439</v>
      </c>
      <c r="B305" s="222" t="s">
        <v>440</v>
      </c>
      <c r="C305" s="508" t="s">
        <v>303</v>
      </c>
      <c r="D305" s="508" t="s">
        <v>47</v>
      </c>
      <c r="E305" s="235">
        <v>0.25</v>
      </c>
      <c r="F305" s="236">
        <v>12.37</v>
      </c>
      <c r="G305" s="354">
        <f t="shared" si="29"/>
        <v>3.0924999999999998</v>
      </c>
    </row>
    <row r="306" spans="1:7">
      <c r="A306" s="349" t="s">
        <v>441</v>
      </c>
      <c r="B306" s="222" t="s">
        <v>442</v>
      </c>
      <c r="C306" s="508" t="s">
        <v>303</v>
      </c>
      <c r="D306" s="508" t="s">
        <v>29</v>
      </c>
      <c r="E306" s="235">
        <v>1.5</v>
      </c>
      <c r="F306" s="236">
        <v>5.78</v>
      </c>
      <c r="G306" s="354">
        <f t="shared" si="29"/>
        <v>8.67</v>
      </c>
    </row>
    <row r="307" spans="1:7">
      <c r="A307" s="349" t="s">
        <v>435</v>
      </c>
      <c r="B307" s="222" t="s">
        <v>436</v>
      </c>
      <c r="C307" s="508" t="s">
        <v>303</v>
      </c>
      <c r="D307" s="508" t="s">
        <v>47</v>
      </c>
      <c r="E307" s="235">
        <v>0.5</v>
      </c>
      <c r="F307" s="236">
        <v>3.95</v>
      </c>
      <c r="G307" s="354">
        <f t="shared" si="29"/>
        <v>1.9750000000000001</v>
      </c>
    </row>
    <row r="308" spans="1:7">
      <c r="A308" s="349" t="s">
        <v>443</v>
      </c>
      <c r="B308" s="222" t="s">
        <v>444</v>
      </c>
      <c r="C308" s="508" t="s">
        <v>303</v>
      </c>
      <c r="D308" s="508" t="s">
        <v>47</v>
      </c>
      <c r="E308" s="235">
        <v>0.5</v>
      </c>
      <c r="F308" s="236">
        <v>21.06</v>
      </c>
      <c r="G308" s="354">
        <f t="shared" si="29"/>
        <v>10.53</v>
      </c>
    </row>
    <row r="309" spans="1:7">
      <c r="A309" s="349" t="s">
        <v>433</v>
      </c>
      <c r="B309" s="222" t="s">
        <v>434</v>
      </c>
      <c r="C309" s="508" t="s">
        <v>303</v>
      </c>
      <c r="D309" s="508" t="s">
        <v>47</v>
      </c>
      <c r="E309" s="235">
        <v>0.25</v>
      </c>
      <c r="F309" s="236">
        <v>6.39</v>
      </c>
      <c r="G309" s="354">
        <f t="shared" si="29"/>
        <v>1.5974999999999999</v>
      </c>
    </row>
    <row r="310" spans="1:7">
      <c r="A310" s="349">
        <v>88248</v>
      </c>
      <c r="B310" s="222" t="s">
        <v>794</v>
      </c>
      <c r="C310" s="508" t="s">
        <v>303</v>
      </c>
      <c r="D310" s="508" t="s">
        <v>304</v>
      </c>
      <c r="E310" s="235">
        <v>8</v>
      </c>
      <c r="F310" s="236">
        <v>14.01</v>
      </c>
      <c r="G310" s="354">
        <f t="shared" si="29"/>
        <v>112.08</v>
      </c>
    </row>
    <row r="311" spans="1:7">
      <c r="A311" s="349">
        <v>88267</v>
      </c>
      <c r="B311" s="222" t="s">
        <v>795</v>
      </c>
      <c r="C311" s="508" t="s">
        <v>303</v>
      </c>
      <c r="D311" s="508" t="s">
        <v>304</v>
      </c>
      <c r="E311" s="235">
        <v>8</v>
      </c>
      <c r="F311" s="236">
        <v>17.61</v>
      </c>
      <c r="G311" s="354">
        <f t="shared" si="29"/>
        <v>140.88</v>
      </c>
    </row>
    <row r="312" spans="1:7">
      <c r="A312" s="608"/>
      <c r="B312" s="609"/>
      <c r="C312" s="609"/>
      <c r="D312" s="609"/>
      <c r="E312" s="609"/>
      <c r="F312" s="244" t="s">
        <v>312</v>
      </c>
      <c r="G312" s="347">
        <v>295.89999999999998</v>
      </c>
    </row>
    <row r="313" spans="1:7" ht="30">
      <c r="A313" s="608"/>
      <c r="B313" s="609"/>
      <c r="C313" s="609"/>
      <c r="D313" s="609"/>
      <c r="E313" s="609"/>
      <c r="F313" s="485" t="s">
        <v>765</v>
      </c>
      <c r="G313" s="348">
        <v>0</v>
      </c>
    </row>
    <row r="314" spans="1:7">
      <c r="A314" s="608"/>
      <c r="B314" s="609"/>
      <c r="C314" s="609"/>
      <c r="D314" s="609"/>
      <c r="E314" s="609"/>
      <c r="F314" s="247" t="s">
        <v>314</v>
      </c>
      <c r="G314" s="353">
        <f>G312</f>
        <v>295.89999999999998</v>
      </c>
    </row>
    <row r="315" spans="1:7">
      <c r="A315" s="610" t="s">
        <v>447</v>
      </c>
      <c r="B315" s="611"/>
      <c r="C315" s="611"/>
      <c r="D315" s="611"/>
      <c r="E315" s="611"/>
      <c r="F315" s="611"/>
      <c r="G315" s="612"/>
    </row>
    <row r="316" spans="1:7">
      <c r="A316" s="613" t="s">
        <v>299</v>
      </c>
      <c r="B316" s="614"/>
      <c r="C316" s="264" t="s">
        <v>300</v>
      </c>
      <c r="D316" s="264" t="s">
        <v>2</v>
      </c>
      <c r="E316" s="264" t="s">
        <v>301</v>
      </c>
      <c r="F316" s="264" t="s">
        <v>302</v>
      </c>
      <c r="G316" s="345" t="s">
        <v>5</v>
      </c>
    </row>
    <row r="317" spans="1:7">
      <c r="A317" s="349" t="s">
        <v>448</v>
      </c>
      <c r="B317" s="222" t="s">
        <v>734</v>
      </c>
      <c r="C317" s="508" t="s">
        <v>303</v>
      </c>
      <c r="D317" s="508" t="s">
        <v>47</v>
      </c>
      <c r="E317" s="235">
        <v>0.75</v>
      </c>
      <c r="F317" s="236">
        <v>3.3</v>
      </c>
      <c r="G317" s="354">
        <f>E317*F317</f>
        <v>2.4749999999999996</v>
      </c>
    </row>
    <row r="318" spans="1:7" ht="14.45" customHeight="1">
      <c r="A318" s="349" t="s">
        <v>452</v>
      </c>
      <c r="B318" s="222" t="s">
        <v>739</v>
      </c>
      <c r="C318" s="508" t="s">
        <v>303</v>
      </c>
      <c r="D318" s="508" t="s">
        <v>29</v>
      </c>
      <c r="E318" s="235">
        <v>9</v>
      </c>
      <c r="F318" s="236">
        <v>5.43</v>
      </c>
      <c r="G318" s="354">
        <f t="shared" ref="G318:G324" si="30">E318*F318</f>
        <v>48.87</v>
      </c>
    </row>
    <row r="319" spans="1:7">
      <c r="A319" s="349" t="s">
        <v>449</v>
      </c>
      <c r="B319" s="222" t="s">
        <v>735</v>
      </c>
      <c r="C319" s="508" t="s">
        <v>303</v>
      </c>
      <c r="D319" s="508" t="s">
        <v>47</v>
      </c>
      <c r="E319" s="235">
        <v>1</v>
      </c>
      <c r="F319" s="236">
        <v>0.79</v>
      </c>
      <c r="G319" s="354">
        <f t="shared" si="30"/>
        <v>0.79</v>
      </c>
    </row>
    <row r="320" spans="1:7">
      <c r="A320" s="349" t="s">
        <v>450</v>
      </c>
      <c r="B320" s="222" t="s">
        <v>736</v>
      </c>
      <c r="C320" s="508" t="s">
        <v>303</v>
      </c>
      <c r="D320" s="508" t="s">
        <v>47</v>
      </c>
      <c r="E320" s="235">
        <v>2</v>
      </c>
      <c r="F320" s="236">
        <v>2.67</v>
      </c>
      <c r="G320" s="354">
        <f t="shared" si="30"/>
        <v>5.34</v>
      </c>
    </row>
    <row r="321" spans="1:7">
      <c r="A321" s="349" t="s">
        <v>796</v>
      </c>
      <c r="B321" s="222" t="s">
        <v>738</v>
      </c>
      <c r="C321" s="508" t="s">
        <v>303</v>
      </c>
      <c r="D321" s="508" t="s">
        <v>47</v>
      </c>
      <c r="E321" s="235">
        <v>0.75</v>
      </c>
      <c r="F321" s="236">
        <v>4</v>
      </c>
      <c r="G321" s="354">
        <f t="shared" si="30"/>
        <v>3</v>
      </c>
    </row>
    <row r="322" spans="1:7">
      <c r="A322" s="349" t="s">
        <v>451</v>
      </c>
      <c r="B322" s="222" t="s">
        <v>737</v>
      </c>
      <c r="C322" s="508" t="s">
        <v>303</v>
      </c>
      <c r="D322" s="508" t="s">
        <v>29</v>
      </c>
      <c r="E322" s="235">
        <v>3</v>
      </c>
      <c r="F322" s="236">
        <v>22.6</v>
      </c>
      <c r="G322" s="354">
        <f t="shared" si="30"/>
        <v>67.800000000000011</v>
      </c>
    </row>
    <row r="323" spans="1:7">
      <c r="A323" s="349">
        <v>88248</v>
      </c>
      <c r="B323" s="222" t="s">
        <v>794</v>
      </c>
      <c r="C323" s="508" t="s">
        <v>303</v>
      </c>
      <c r="D323" s="508" t="s">
        <v>304</v>
      </c>
      <c r="E323" s="235">
        <v>8</v>
      </c>
      <c r="F323" s="236">
        <v>14.01</v>
      </c>
      <c r="G323" s="354">
        <f t="shared" si="30"/>
        <v>112.08</v>
      </c>
    </row>
    <row r="324" spans="1:7">
      <c r="A324" s="349">
        <v>88267</v>
      </c>
      <c r="B324" s="222" t="s">
        <v>795</v>
      </c>
      <c r="C324" s="508" t="s">
        <v>303</v>
      </c>
      <c r="D324" s="508" t="s">
        <v>304</v>
      </c>
      <c r="E324" s="235">
        <v>6</v>
      </c>
      <c r="F324" s="236">
        <v>17.61</v>
      </c>
      <c r="G324" s="354">
        <f t="shared" si="30"/>
        <v>105.66</v>
      </c>
    </row>
    <row r="325" spans="1:7">
      <c r="A325" s="608"/>
      <c r="B325" s="609"/>
      <c r="C325" s="609"/>
      <c r="D325" s="609"/>
      <c r="E325" s="609"/>
      <c r="F325" s="244" t="s">
        <v>312</v>
      </c>
      <c r="G325" s="347">
        <f>SUM(G317:G324)</f>
        <v>346.01499999999999</v>
      </c>
    </row>
    <row r="326" spans="1:7" ht="30">
      <c r="A326" s="608"/>
      <c r="B326" s="609"/>
      <c r="C326" s="609"/>
      <c r="D326" s="609"/>
      <c r="E326" s="609"/>
      <c r="F326" s="485" t="s">
        <v>765</v>
      </c>
      <c r="G326" s="348">
        <v>0</v>
      </c>
    </row>
    <row r="327" spans="1:7">
      <c r="A327" s="608"/>
      <c r="B327" s="609"/>
      <c r="C327" s="609"/>
      <c r="D327" s="609"/>
      <c r="E327" s="609"/>
      <c r="F327" s="247" t="s">
        <v>314</v>
      </c>
      <c r="G327" s="353">
        <f>G325</f>
        <v>346.01499999999999</v>
      </c>
    </row>
    <row r="328" spans="1:7" ht="27.6" customHeight="1">
      <c r="A328" s="610" t="s">
        <v>831</v>
      </c>
      <c r="B328" s="611"/>
      <c r="C328" s="611"/>
      <c r="D328" s="611"/>
      <c r="E328" s="611"/>
      <c r="F328" s="611"/>
      <c r="G328" s="612"/>
    </row>
    <row r="329" spans="1:7">
      <c r="A329" s="613" t="s">
        <v>299</v>
      </c>
      <c r="B329" s="614"/>
      <c r="C329" s="264" t="s">
        <v>300</v>
      </c>
      <c r="D329" s="264" t="s">
        <v>2</v>
      </c>
      <c r="E329" s="264" t="s">
        <v>301</v>
      </c>
      <c r="F329" s="264" t="s">
        <v>302</v>
      </c>
      <c r="G329" s="345" t="s">
        <v>5</v>
      </c>
    </row>
    <row r="330" spans="1:7" ht="90">
      <c r="A330" s="357" t="s">
        <v>453</v>
      </c>
      <c r="B330" s="242" t="s">
        <v>454</v>
      </c>
      <c r="C330" s="252" t="s">
        <v>337</v>
      </c>
      <c r="D330" s="250" t="s">
        <v>455</v>
      </c>
      <c r="E330" s="230">
        <v>0.1293</v>
      </c>
      <c r="F330" s="230">
        <v>87.88</v>
      </c>
      <c r="G330" s="359">
        <f>E330*F330</f>
        <v>11.362883999999999</v>
      </c>
    </row>
    <row r="331" spans="1:7" ht="90">
      <c r="A331" s="357" t="s">
        <v>456</v>
      </c>
      <c r="B331" s="251" t="s">
        <v>457</v>
      </c>
      <c r="C331" s="252" t="s">
        <v>337</v>
      </c>
      <c r="D331" s="250" t="s">
        <v>458</v>
      </c>
      <c r="E331" s="230">
        <v>0.43480000000000002</v>
      </c>
      <c r="F331" s="230">
        <v>37.33</v>
      </c>
      <c r="G331" s="359">
        <f t="shared" ref="G331:G343" si="31">E331*F331</f>
        <v>16.231083999999999</v>
      </c>
    </row>
    <row r="332" spans="1:7">
      <c r="A332" s="357" t="s">
        <v>459</v>
      </c>
      <c r="B332" s="249" t="s">
        <v>460</v>
      </c>
      <c r="C332" s="252" t="s">
        <v>337</v>
      </c>
      <c r="D332" s="250" t="s">
        <v>389</v>
      </c>
      <c r="E332" s="230">
        <v>3570</v>
      </c>
      <c r="F332" s="230">
        <v>0.42</v>
      </c>
      <c r="G332" s="501">
        <f t="shared" si="31"/>
        <v>1499.3999999999999</v>
      </c>
    </row>
    <row r="333" spans="1:7" ht="45">
      <c r="A333" s="357" t="s">
        <v>461</v>
      </c>
      <c r="B333" s="242" t="s">
        <v>462</v>
      </c>
      <c r="C333" s="252" t="s">
        <v>337</v>
      </c>
      <c r="D333" s="250" t="s">
        <v>463</v>
      </c>
      <c r="E333" s="500">
        <v>1.55E-2</v>
      </c>
      <c r="F333" s="230">
        <v>381.08</v>
      </c>
      <c r="G333" s="359">
        <v>5.9</v>
      </c>
    </row>
    <row r="334" spans="1:7" ht="22.5" customHeight="1">
      <c r="A334" s="357" t="s">
        <v>465</v>
      </c>
      <c r="B334" s="249" t="s">
        <v>346</v>
      </c>
      <c r="C334" s="252" t="s">
        <v>337</v>
      </c>
      <c r="D334" s="250" t="s">
        <v>304</v>
      </c>
      <c r="E334" s="500">
        <v>70.611900000000006</v>
      </c>
      <c r="F334" s="230">
        <v>20.079999999999998</v>
      </c>
      <c r="G334" s="501">
        <v>1417.88</v>
      </c>
    </row>
    <row r="335" spans="1:7" ht="15" customHeight="1">
      <c r="A335" s="357" t="s">
        <v>338</v>
      </c>
      <c r="B335" s="249" t="s">
        <v>339</v>
      </c>
      <c r="C335" s="252" t="s">
        <v>337</v>
      </c>
      <c r="D335" s="250" t="s">
        <v>304</v>
      </c>
      <c r="E335" s="500">
        <v>70.611900000000006</v>
      </c>
      <c r="F335" s="230">
        <v>15.84</v>
      </c>
      <c r="G335" s="501">
        <v>1118.49</v>
      </c>
    </row>
    <row r="336" spans="1:7" ht="30">
      <c r="A336" s="357" t="s">
        <v>466</v>
      </c>
      <c r="B336" s="242" t="s">
        <v>467</v>
      </c>
      <c r="C336" s="252" t="s">
        <v>337</v>
      </c>
      <c r="D336" s="250" t="s">
        <v>463</v>
      </c>
      <c r="E336" s="500">
        <v>0.2</v>
      </c>
      <c r="F336" s="230">
        <v>722.4</v>
      </c>
      <c r="G336" s="359">
        <f t="shared" si="31"/>
        <v>144.47999999999999</v>
      </c>
    </row>
    <row r="337" spans="1:7" ht="30">
      <c r="A337" s="357" t="s">
        <v>468</v>
      </c>
      <c r="B337" s="251" t="s">
        <v>469</v>
      </c>
      <c r="C337" s="252" t="s">
        <v>337</v>
      </c>
      <c r="D337" s="250" t="s">
        <v>308</v>
      </c>
      <c r="E337" s="500">
        <v>6.17</v>
      </c>
      <c r="F337" s="266">
        <v>6.4</v>
      </c>
      <c r="G337" s="359">
        <v>39.479999999999997</v>
      </c>
    </row>
    <row r="338" spans="1:7" ht="60">
      <c r="A338" s="357" t="s">
        <v>470</v>
      </c>
      <c r="B338" s="242" t="s">
        <v>471</v>
      </c>
      <c r="C338" s="252" t="s">
        <v>337</v>
      </c>
      <c r="D338" s="250" t="s">
        <v>308</v>
      </c>
      <c r="E338" s="230">
        <v>35.708399999999997</v>
      </c>
      <c r="F338" s="230">
        <v>11.87</v>
      </c>
      <c r="G338" s="359">
        <v>423.85</v>
      </c>
    </row>
    <row r="339" spans="1:7" ht="60">
      <c r="A339" s="357" t="s">
        <v>472</v>
      </c>
      <c r="B339" s="251" t="s">
        <v>473</v>
      </c>
      <c r="C339" s="252" t="s">
        <v>337</v>
      </c>
      <c r="D339" s="250" t="s">
        <v>463</v>
      </c>
      <c r="E339" s="230">
        <v>0.59499999999999997</v>
      </c>
      <c r="F339" s="230">
        <v>147.58000000000001</v>
      </c>
      <c r="G339" s="359">
        <f t="shared" si="31"/>
        <v>87.810100000000006</v>
      </c>
    </row>
    <row r="340" spans="1:7" ht="45">
      <c r="A340" s="357" t="s">
        <v>474</v>
      </c>
      <c r="B340" s="242" t="s">
        <v>475</v>
      </c>
      <c r="C340" s="252" t="s">
        <v>337</v>
      </c>
      <c r="D340" s="250" t="s">
        <v>463</v>
      </c>
      <c r="E340" s="230">
        <v>1.3452</v>
      </c>
      <c r="F340" s="230">
        <v>399.24</v>
      </c>
      <c r="G340" s="359">
        <v>537.04999999999995</v>
      </c>
    </row>
    <row r="341" spans="1:7" s="243" customFormat="1" ht="45">
      <c r="A341" s="357" t="s">
        <v>476</v>
      </c>
      <c r="B341" s="251" t="s">
        <v>477</v>
      </c>
      <c r="C341" s="252" t="s">
        <v>337</v>
      </c>
      <c r="D341" s="250" t="s">
        <v>478</v>
      </c>
      <c r="E341" s="500">
        <v>2</v>
      </c>
      <c r="F341" s="230">
        <v>49.52</v>
      </c>
      <c r="G341" s="359">
        <f t="shared" si="31"/>
        <v>99.04</v>
      </c>
    </row>
    <row r="342" spans="1:7" s="243" customFormat="1" ht="30">
      <c r="A342" s="357" t="s">
        <v>479</v>
      </c>
      <c r="B342" s="242" t="s">
        <v>480</v>
      </c>
      <c r="C342" s="252" t="s">
        <v>337</v>
      </c>
      <c r="D342" s="250" t="s">
        <v>463</v>
      </c>
      <c r="E342" s="230">
        <v>0.4536</v>
      </c>
      <c r="F342" s="490">
        <v>1867.44</v>
      </c>
      <c r="G342" s="359">
        <f t="shared" si="31"/>
        <v>847.070784</v>
      </c>
    </row>
    <row r="343" spans="1:7" s="243" customFormat="1" ht="45">
      <c r="A343" s="357" t="s">
        <v>481</v>
      </c>
      <c r="B343" s="251" t="s">
        <v>482</v>
      </c>
      <c r="C343" s="252" t="s">
        <v>337</v>
      </c>
      <c r="D343" s="250" t="s">
        <v>463</v>
      </c>
      <c r="E343" s="230">
        <v>2.7216</v>
      </c>
      <c r="F343" s="266">
        <v>638.41999999999996</v>
      </c>
      <c r="G343" s="501">
        <f t="shared" si="31"/>
        <v>1737.523872</v>
      </c>
    </row>
    <row r="344" spans="1:7">
      <c r="A344" s="608"/>
      <c r="B344" s="609"/>
      <c r="C344" s="609"/>
      <c r="D344" s="609"/>
      <c r="E344" s="609"/>
      <c r="F344" s="265" t="s">
        <v>314</v>
      </c>
      <c r="G344" s="358">
        <v>7985.56</v>
      </c>
    </row>
    <row r="345" spans="1:7">
      <c r="A345" s="610" t="s">
        <v>797</v>
      </c>
      <c r="B345" s="611"/>
      <c r="C345" s="611"/>
      <c r="D345" s="611"/>
      <c r="E345" s="611"/>
      <c r="F345" s="611"/>
      <c r="G345" s="612"/>
    </row>
    <row r="346" spans="1:7">
      <c r="A346" s="613" t="s">
        <v>299</v>
      </c>
      <c r="B346" s="614"/>
      <c r="C346" s="264" t="s">
        <v>300</v>
      </c>
      <c r="D346" s="264" t="s">
        <v>2</v>
      </c>
      <c r="E346" s="264" t="s">
        <v>301</v>
      </c>
      <c r="F346" s="264" t="s">
        <v>302</v>
      </c>
      <c r="G346" s="345" t="s">
        <v>5</v>
      </c>
    </row>
    <row r="347" spans="1:7" ht="14.45" customHeight="1">
      <c r="A347" s="357" t="s">
        <v>363</v>
      </c>
      <c r="B347" s="251" t="s">
        <v>579</v>
      </c>
      <c r="C347" s="252" t="s">
        <v>303</v>
      </c>
      <c r="D347" s="250" t="s">
        <v>463</v>
      </c>
      <c r="E347" s="253">
        <v>1.6</v>
      </c>
      <c r="F347" s="266">
        <v>112.5</v>
      </c>
      <c r="G347" s="359">
        <f>E347*F347</f>
        <v>180</v>
      </c>
    </row>
    <row r="348" spans="1:7" ht="30">
      <c r="A348" s="357">
        <v>20174</v>
      </c>
      <c r="B348" s="251" t="s">
        <v>575</v>
      </c>
      <c r="C348" s="252" t="s">
        <v>303</v>
      </c>
      <c r="D348" s="250" t="s">
        <v>463</v>
      </c>
      <c r="E348" s="253">
        <v>9</v>
      </c>
      <c r="F348" s="266">
        <v>89.36</v>
      </c>
      <c r="G348" s="359">
        <f t="shared" ref="G348:G353" si="32">E348*F348</f>
        <v>804.24</v>
      </c>
    </row>
    <row r="349" spans="1:7" s="254" customFormat="1">
      <c r="A349" s="357">
        <v>30010</v>
      </c>
      <c r="B349" s="251" t="s">
        <v>370</v>
      </c>
      <c r="C349" s="252" t="s">
        <v>303</v>
      </c>
      <c r="D349" s="250" t="s">
        <v>463</v>
      </c>
      <c r="E349" s="253">
        <v>7</v>
      </c>
      <c r="F349" s="266">
        <v>43.08</v>
      </c>
      <c r="G349" s="359">
        <f t="shared" si="32"/>
        <v>301.56</v>
      </c>
    </row>
    <row r="350" spans="1:7" s="254" customFormat="1">
      <c r="A350" s="357">
        <v>40025</v>
      </c>
      <c r="B350" s="251" t="s">
        <v>371</v>
      </c>
      <c r="C350" s="252" t="s">
        <v>303</v>
      </c>
      <c r="D350" s="250" t="s">
        <v>463</v>
      </c>
      <c r="E350" s="253">
        <v>0.23</v>
      </c>
      <c r="F350" s="266">
        <v>449.34</v>
      </c>
      <c r="G350" s="359">
        <f t="shared" si="32"/>
        <v>103.34820000000001</v>
      </c>
    </row>
    <row r="351" spans="1:7" s="254" customFormat="1">
      <c r="A351" s="357">
        <v>40026</v>
      </c>
      <c r="B351" s="251" t="s">
        <v>372</v>
      </c>
      <c r="C351" s="252" t="s">
        <v>303</v>
      </c>
      <c r="D351" s="250" t="s">
        <v>463</v>
      </c>
      <c r="E351" s="253">
        <v>0.05</v>
      </c>
      <c r="F351" s="490">
        <v>1004.74</v>
      </c>
      <c r="G351" s="359">
        <f t="shared" si="32"/>
        <v>50.237000000000002</v>
      </c>
    </row>
    <row r="352" spans="1:7">
      <c r="A352" s="357">
        <v>50757</v>
      </c>
      <c r="B352" s="251" t="s">
        <v>580</v>
      </c>
      <c r="C352" s="252" t="s">
        <v>303</v>
      </c>
      <c r="D352" s="250" t="s">
        <v>463</v>
      </c>
      <c r="E352" s="253">
        <v>0.15</v>
      </c>
      <c r="F352" s="490">
        <v>2732.24</v>
      </c>
      <c r="G352" s="359">
        <f t="shared" si="32"/>
        <v>409.83599999999996</v>
      </c>
    </row>
    <row r="353" spans="1:7">
      <c r="A353" s="357">
        <v>60046</v>
      </c>
      <c r="B353" s="251" t="s">
        <v>581</v>
      </c>
      <c r="C353" s="252" t="s">
        <v>303</v>
      </c>
      <c r="D353" s="250" t="s">
        <v>478</v>
      </c>
      <c r="E353" s="253">
        <v>10.5</v>
      </c>
      <c r="F353" s="490">
        <v>55.8</v>
      </c>
      <c r="G353" s="359">
        <f t="shared" si="32"/>
        <v>585.9</v>
      </c>
    </row>
    <row r="354" spans="1:7" s="254" customFormat="1">
      <c r="A354" s="608"/>
      <c r="B354" s="609"/>
      <c r="C354" s="609"/>
      <c r="D354" s="609"/>
      <c r="E354" s="609"/>
      <c r="F354" s="244" t="s">
        <v>312</v>
      </c>
      <c r="G354" s="364">
        <v>2435.13</v>
      </c>
    </row>
    <row r="355" spans="1:7" ht="28.9" customHeight="1">
      <c r="A355" s="608"/>
      <c r="B355" s="609"/>
      <c r="C355" s="609"/>
      <c r="D355" s="609"/>
      <c r="E355" s="609"/>
      <c r="F355" s="485" t="s">
        <v>765</v>
      </c>
      <c r="G355" s="348">
        <v>0</v>
      </c>
    </row>
    <row r="356" spans="1:7" ht="20.25" customHeight="1">
      <c r="A356" s="608"/>
      <c r="B356" s="609"/>
      <c r="C356" s="609"/>
      <c r="D356" s="609"/>
      <c r="E356" s="609"/>
      <c r="F356" s="247" t="s">
        <v>314</v>
      </c>
      <c r="G356" s="416">
        <f>SUM(G354:G355)</f>
        <v>2435.13</v>
      </c>
    </row>
    <row r="357" spans="1:7">
      <c r="A357" s="610" t="s">
        <v>826</v>
      </c>
      <c r="B357" s="611"/>
      <c r="C357" s="611"/>
      <c r="D357" s="611"/>
      <c r="E357" s="611"/>
      <c r="F357" s="611"/>
      <c r="G357" s="612"/>
    </row>
    <row r="358" spans="1:7">
      <c r="A358" s="613" t="s">
        <v>299</v>
      </c>
      <c r="B358" s="614"/>
      <c r="C358" s="264" t="s">
        <v>300</v>
      </c>
      <c r="D358" s="264" t="s">
        <v>2</v>
      </c>
      <c r="E358" s="264" t="s">
        <v>301</v>
      </c>
      <c r="F358" s="264" t="s">
        <v>302</v>
      </c>
      <c r="G358" s="345" t="s">
        <v>5</v>
      </c>
    </row>
    <row r="359" spans="1:7" s="255" customFormat="1" ht="90">
      <c r="A359" s="351" t="s">
        <v>453</v>
      </c>
      <c r="B359" s="257" t="s">
        <v>454</v>
      </c>
      <c r="C359" s="259" t="s">
        <v>337</v>
      </c>
      <c r="D359" s="258" t="s">
        <v>455</v>
      </c>
      <c r="E359" s="260" t="s">
        <v>464</v>
      </c>
      <c r="F359" s="260">
        <v>87.88</v>
      </c>
      <c r="G359" s="360">
        <f>E359*F359</f>
        <v>1.3621399999999999</v>
      </c>
    </row>
    <row r="360" spans="1:7" s="255" customFormat="1" ht="90">
      <c r="A360" s="351" t="s">
        <v>456</v>
      </c>
      <c r="B360" s="257" t="s">
        <v>457</v>
      </c>
      <c r="C360" s="259" t="s">
        <v>337</v>
      </c>
      <c r="D360" s="258" t="s">
        <v>458</v>
      </c>
      <c r="E360" s="260" t="s">
        <v>583</v>
      </c>
      <c r="F360" s="260">
        <v>37.33</v>
      </c>
      <c r="G360" s="360">
        <f t="shared" ref="G360:G361" si="33">E360*F360</f>
        <v>1.944893</v>
      </c>
    </row>
    <row r="361" spans="1:7" s="255" customFormat="1" ht="30">
      <c r="A361" s="351" t="s">
        <v>584</v>
      </c>
      <c r="B361" s="257" t="s">
        <v>585</v>
      </c>
      <c r="C361" s="259" t="s">
        <v>337</v>
      </c>
      <c r="D361" s="258" t="s">
        <v>389</v>
      </c>
      <c r="E361" s="260" t="s">
        <v>390</v>
      </c>
      <c r="F361" s="260">
        <v>67.67</v>
      </c>
      <c r="G361" s="360">
        <f t="shared" si="33"/>
        <v>67.67</v>
      </c>
    </row>
    <row r="362" spans="1:7">
      <c r="A362" s="361" t="s">
        <v>465</v>
      </c>
      <c r="B362" s="261" t="s">
        <v>346</v>
      </c>
      <c r="C362" s="259" t="s">
        <v>337</v>
      </c>
      <c r="D362" s="263" t="s">
        <v>304</v>
      </c>
      <c r="E362" s="262" t="s">
        <v>586</v>
      </c>
      <c r="F362" s="262">
        <v>20.079999999999998</v>
      </c>
      <c r="G362" s="360">
        <v>1.28</v>
      </c>
    </row>
    <row r="363" spans="1:7">
      <c r="A363" s="361" t="s">
        <v>338</v>
      </c>
      <c r="B363" s="261" t="s">
        <v>339</v>
      </c>
      <c r="C363" s="259" t="s">
        <v>337</v>
      </c>
      <c r="D363" s="263" t="s">
        <v>304</v>
      </c>
      <c r="E363" s="262" t="s">
        <v>586</v>
      </c>
      <c r="F363" s="262">
        <v>15.84</v>
      </c>
      <c r="G363" s="360">
        <v>1.01</v>
      </c>
    </row>
    <row r="364" spans="1:7" ht="60">
      <c r="A364" s="361" t="s">
        <v>587</v>
      </c>
      <c r="B364" s="511" t="s">
        <v>588</v>
      </c>
      <c r="C364" s="259" t="s">
        <v>337</v>
      </c>
      <c r="D364" s="258" t="s">
        <v>463</v>
      </c>
      <c r="E364" s="260" t="s">
        <v>589</v>
      </c>
      <c r="F364" s="260">
        <v>130.5</v>
      </c>
      <c r="G364" s="360">
        <v>2.5</v>
      </c>
    </row>
    <row r="365" spans="1:7" ht="19.5" customHeight="1">
      <c r="A365" s="608"/>
      <c r="B365" s="609"/>
      <c r="C365" s="609"/>
      <c r="D365" s="609"/>
      <c r="E365" s="609"/>
      <c r="F365" s="265" t="s">
        <v>314</v>
      </c>
      <c r="G365" s="352">
        <v>75.760000000000005</v>
      </c>
    </row>
    <row r="366" spans="1:7" ht="25.15" customHeight="1">
      <c r="A366" s="610" t="s">
        <v>854</v>
      </c>
      <c r="B366" s="611"/>
      <c r="C366" s="611"/>
      <c r="D366" s="611"/>
      <c r="E366" s="611"/>
      <c r="F366" s="611"/>
      <c r="G366" s="612"/>
    </row>
    <row r="367" spans="1:7">
      <c r="A367" s="613" t="s">
        <v>299</v>
      </c>
      <c r="B367" s="614"/>
      <c r="C367" s="264" t="s">
        <v>300</v>
      </c>
      <c r="D367" s="264" t="s">
        <v>2</v>
      </c>
      <c r="E367" s="264" t="s">
        <v>301</v>
      </c>
      <c r="F367" s="264" t="s">
        <v>302</v>
      </c>
      <c r="G367" s="345" t="s">
        <v>5</v>
      </c>
    </row>
    <row r="368" spans="1:7" ht="75">
      <c r="A368" s="506">
        <v>5678</v>
      </c>
      <c r="B368" s="268" t="s">
        <v>855</v>
      </c>
      <c r="C368" s="269" t="s">
        <v>337</v>
      </c>
      <c r="D368" s="270" t="s">
        <v>455</v>
      </c>
      <c r="E368" s="500">
        <v>1.18E-2</v>
      </c>
      <c r="F368" s="266">
        <v>87.88</v>
      </c>
      <c r="G368" s="359">
        <v>1.03</v>
      </c>
    </row>
    <row r="369" spans="1:7" ht="72" customHeight="1">
      <c r="A369" s="506">
        <v>5679</v>
      </c>
      <c r="B369" s="268" t="s">
        <v>856</v>
      </c>
      <c r="C369" s="269" t="s">
        <v>337</v>
      </c>
      <c r="D369" s="270" t="s">
        <v>458</v>
      </c>
      <c r="E369" s="500">
        <v>3.9800000000000002E-2</v>
      </c>
      <c r="F369" s="266">
        <v>37.33</v>
      </c>
      <c r="G369" s="359">
        <v>1.48</v>
      </c>
    </row>
    <row r="370" spans="1:7" ht="30">
      <c r="A370" s="506">
        <v>7258</v>
      </c>
      <c r="B370" s="268" t="s">
        <v>857</v>
      </c>
      <c r="C370" s="269" t="s">
        <v>337</v>
      </c>
      <c r="D370" s="270" t="s">
        <v>47</v>
      </c>
      <c r="E370" s="500">
        <v>239.7389</v>
      </c>
      <c r="F370" s="266">
        <v>0.42</v>
      </c>
      <c r="G370" s="359">
        <f t="shared" ref="G370:G380" si="34">E370*F370</f>
        <v>100.690338</v>
      </c>
    </row>
    <row r="371" spans="1:7" ht="60">
      <c r="A371" s="506">
        <v>87316</v>
      </c>
      <c r="B371" s="268" t="s">
        <v>858</v>
      </c>
      <c r="C371" s="269" t="s">
        <v>337</v>
      </c>
      <c r="D371" s="270" t="s">
        <v>329</v>
      </c>
      <c r="E371" s="500">
        <v>1.5E-3</v>
      </c>
      <c r="F371" s="266">
        <v>381.08</v>
      </c>
      <c r="G371" s="359">
        <f t="shared" si="34"/>
        <v>0.57162000000000002</v>
      </c>
    </row>
    <row r="372" spans="1:7">
      <c r="A372" s="506">
        <v>88309</v>
      </c>
      <c r="B372" s="268" t="s">
        <v>346</v>
      </c>
      <c r="C372" s="269" t="s">
        <v>337</v>
      </c>
      <c r="D372" s="270" t="s">
        <v>304</v>
      </c>
      <c r="E372" s="500">
        <v>8.5556999999999999</v>
      </c>
      <c r="F372" s="266">
        <v>20.079999999999998</v>
      </c>
      <c r="G372" s="359">
        <v>171.79</v>
      </c>
    </row>
    <row r="373" spans="1:7">
      <c r="A373" s="506">
        <v>88316</v>
      </c>
      <c r="B373" s="267" t="s">
        <v>339</v>
      </c>
      <c r="C373" s="269" t="s">
        <v>337</v>
      </c>
      <c r="D373" s="270" t="s">
        <v>304</v>
      </c>
      <c r="E373" s="500">
        <v>8.5556999999999999</v>
      </c>
      <c r="F373" s="266">
        <v>15.84</v>
      </c>
      <c r="G373" s="359">
        <f t="shared" si="34"/>
        <v>135.522288</v>
      </c>
    </row>
    <row r="374" spans="1:7" ht="30">
      <c r="A374" s="506">
        <v>89995</v>
      </c>
      <c r="B374" s="268" t="s">
        <v>859</v>
      </c>
      <c r="C374" s="269" t="s">
        <v>337</v>
      </c>
      <c r="D374" s="270" t="s">
        <v>329</v>
      </c>
      <c r="E374" s="500">
        <v>3.7699999999999997E-2</v>
      </c>
      <c r="F374" s="266">
        <v>722.4</v>
      </c>
      <c r="G374" s="359">
        <f t="shared" si="34"/>
        <v>27.234479999999998</v>
      </c>
    </row>
    <row r="375" spans="1:7" s="255" customFormat="1" ht="30">
      <c r="A375" s="506">
        <v>89998</v>
      </c>
      <c r="B375" s="268" t="s">
        <v>860</v>
      </c>
      <c r="C375" s="269" t="s">
        <v>337</v>
      </c>
      <c r="D375" s="270" t="s">
        <v>308</v>
      </c>
      <c r="E375" s="500">
        <v>1.163</v>
      </c>
      <c r="F375" s="266">
        <v>6.4</v>
      </c>
      <c r="G375" s="359">
        <f t="shared" si="34"/>
        <v>7.4432000000000009</v>
      </c>
    </row>
    <row r="376" spans="1:7" s="255" customFormat="1" ht="60">
      <c r="A376" s="506">
        <v>92783</v>
      </c>
      <c r="B376" s="268" t="s">
        <v>861</v>
      </c>
      <c r="C376" s="269" t="s">
        <v>337</v>
      </c>
      <c r="D376" s="270" t="s">
        <v>308</v>
      </c>
      <c r="E376" s="500">
        <v>5.7870999999999997</v>
      </c>
      <c r="F376" s="266">
        <v>11.87</v>
      </c>
      <c r="G376" s="359">
        <f t="shared" si="34"/>
        <v>68.692876999999996</v>
      </c>
    </row>
    <row r="377" spans="1:7" s="255" customFormat="1" ht="60">
      <c r="A377" s="506">
        <v>94116</v>
      </c>
      <c r="B377" s="268" t="s">
        <v>862</v>
      </c>
      <c r="C377" s="269" t="s">
        <v>337</v>
      </c>
      <c r="D377" s="270" t="s">
        <v>329</v>
      </c>
      <c r="E377" s="500">
        <v>0.3402</v>
      </c>
      <c r="F377" s="266">
        <v>147.58000000000001</v>
      </c>
      <c r="G377" s="359">
        <v>50.2</v>
      </c>
    </row>
    <row r="378" spans="1:7" s="255" customFormat="1" ht="45">
      <c r="A378" s="506">
        <v>94970</v>
      </c>
      <c r="B378" s="268" t="s">
        <v>863</v>
      </c>
      <c r="C378" s="269" t="s">
        <v>337</v>
      </c>
      <c r="D378" s="270" t="s">
        <v>329</v>
      </c>
      <c r="E378" s="500">
        <v>0.218</v>
      </c>
      <c r="F378" s="266">
        <v>399.24</v>
      </c>
      <c r="G378" s="359">
        <f t="shared" si="34"/>
        <v>87.034320000000008</v>
      </c>
    </row>
    <row r="379" spans="1:7" s="255" customFormat="1" ht="45">
      <c r="A379" s="506">
        <v>96536</v>
      </c>
      <c r="B379" s="268" t="s">
        <v>864</v>
      </c>
      <c r="C379" s="269" t="s">
        <v>337</v>
      </c>
      <c r="D379" s="270" t="s">
        <v>97</v>
      </c>
      <c r="E379" s="500">
        <v>0.377</v>
      </c>
      <c r="F379" s="266">
        <v>49.52</v>
      </c>
      <c r="G379" s="359">
        <v>18.66</v>
      </c>
    </row>
    <row r="380" spans="1:7" s="255" customFormat="1" ht="45">
      <c r="A380" s="506">
        <v>97738</v>
      </c>
      <c r="B380" s="268" t="s">
        <v>865</v>
      </c>
      <c r="C380" s="269" t="s">
        <v>337</v>
      </c>
      <c r="D380" s="270" t="s">
        <v>329</v>
      </c>
      <c r="E380" s="500">
        <v>2.2100000000000002E-2</v>
      </c>
      <c r="F380" s="490">
        <v>3502.82</v>
      </c>
      <c r="G380" s="359">
        <f t="shared" si="34"/>
        <v>77.412322000000003</v>
      </c>
    </row>
    <row r="381" spans="1:7" s="255" customFormat="1" ht="60">
      <c r="A381" s="506">
        <v>100475</v>
      </c>
      <c r="B381" s="268" t="s">
        <v>866</v>
      </c>
      <c r="C381" s="269" t="s">
        <v>337</v>
      </c>
      <c r="D381" s="270" t="s">
        <v>329</v>
      </c>
      <c r="E381" s="500">
        <v>0.32350000000000001</v>
      </c>
      <c r="F381" s="266">
        <v>638.41999999999996</v>
      </c>
      <c r="G381" s="359">
        <v>206.52</v>
      </c>
    </row>
    <row r="382" spans="1:7" ht="22.5" customHeight="1">
      <c r="A382" s="608"/>
      <c r="B382" s="609"/>
      <c r="C382" s="609"/>
      <c r="D382" s="609"/>
      <c r="E382" s="609"/>
      <c r="F382" s="265" t="s">
        <v>314</v>
      </c>
      <c r="G382" s="352">
        <v>954.26</v>
      </c>
    </row>
    <row r="383" spans="1:7" s="255" customFormat="1" ht="22.5" customHeight="1">
      <c r="A383" s="610" t="s">
        <v>836</v>
      </c>
      <c r="B383" s="611"/>
      <c r="C383" s="611"/>
      <c r="D383" s="611"/>
      <c r="E383" s="611"/>
      <c r="F383" s="611"/>
      <c r="G383" s="612"/>
    </row>
    <row r="384" spans="1:7" s="255" customFormat="1">
      <c r="A384" s="613" t="s">
        <v>299</v>
      </c>
      <c r="B384" s="614"/>
      <c r="C384" s="264" t="s">
        <v>300</v>
      </c>
      <c r="D384" s="264" t="s">
        <v>2</v>
      </c>
      <c r="E384" s="264" t="s">
        <v>301</v>
      </c>
      <c r="F384" s="264" t="s">
        <v>302</v>
      </c>
      <c r="G384" s="345" t="s">
        <v>5</v>
      </c>
    </row>
    <row r="385" spans="1:7" s="255" customFormat="1">
      <c r="A385" s="506" t="s">
        <v>740</v>
      </c>
      <c r="B385" s="268" t="s">
        <v>838</v>
      </c>
      <c r="C385" s="457" t="s">
        <v>337</v>
      </c>
      <c r="D385" s="270" t="s">
        <v>47</v>
      </c>
      <c r="E385" s="447">
        <v>4</v>
      </c>
      <c r="F385" s="266">
        <v>28.53</v>
      </c>
      <c r="G385" s="359">
        <f>E385*F385</f>
        <v>114.12</v>
      </c>
    </row>
    <row r="386" spans="1:7" s="255" customFormat="1">
      <c r="A386" s="506" t="s">
        <v>742</v>
      </c>
      <c r="B386" s="267" t="s">
        <v>839</v>
      </c>
      <c r="C386" s="457" t="s">
        <v>337</v>
      </c>
      <c r="D386" s="270" t="s">
        <v>47</v>
      </c>
      <c r="E386" s="447">
        <v>2</v>
      </c>
      <c r="F386" s="266">
        <v>9.92</v>
      </c>
      <c r="G386" s="359">
        <f t="shared" ref="G386:G392" si="35">E386*F386</f>
        <v>19.84</v>
      </c>
    </row>
    <row r="387" spans="1:7" s="255" customFormat="1">
      <c r="A387" s="506" t="s">
        <v>483</v>
      </c>
      <c r="B387" s="268" t="s">
        <v>539</v>
      </c>
      <c r="C387" s="457" t="s">
        <v>337</v>
      </c>
      <c r="D387" s="270" t="s">
        <v>29</v>
      </c>
      <c r="E387" s="447">
        <v>3.03</v>
      </c>
      <c r="F387" s="266">
        <v>0.18</v>
      </c>
      <c r="G387" s="359">
        <f t="shared" si="35"/>
        <v>0.5454</v>
      </c>
    </row>
    <row r="388" spans="1:7" s="255" customFormat="1">
      <c r="A388" s="506" t="s">
        <v>743</v>
      </c>
      <c r="B388" s="268" t="s">
        <v>840</v>
      </c>
      <c r="C388" s="457" t="s">
        <v>337</v>
      </c>
      <c r="D388" s="270" t="s">
        <v>29</v>
      </c>
      <c r="E388" s="447">
        <v>5</v>
      </c>
      <c r="F388" s="266">
        <v>237.35</v>
      </c>
      <c r="G388" s="359">
        <f t="shared" si="35"/>
        <v>1186.75</v>
      </c>
    </row>
    <row r="389" spans="1:7" s="255" customFormat="1">
      <c r="A389" s="506" t="s">
        <v>837</v>
      </c>
      <c r="B389" s="268" t="s">
        <v>841</v>
      </c>
      <c r="C389" s="457" t="s">
        <v>337</v>
      </c>
      <c r="D389" s="270" t="s">
        <v>47</v>
      </c>
      <c r="E389" s="447">
        <v>2</v>
      </c>
      <c r="F389" s="266">
        <v>13.55</v>
      </c>
      <c r="G389" s="359">
        <f t="shared" si="35"/>
        <v>27.1</v>
      </c>
    </row>
    <row r="390" spans="1:7" s="255" customFormat="1">
      <c r="A390" s="506" t="s">
        <v>741</v>
      </c>
      <c r="B390" s="268" t="s">
        <v>842</v>
      </c>
      <c r="C390" s="457" t="s">
        <v>337</v>
      </c>
      <c r="D390" s="270" t="s">
        <v>47</v>
      </c>
      <c r="E390" s="447">
        <v>1</v>
      </c>
      <c r="F390" s="266">
        <v>362.83</v>
      </c>
      <c r="G390" s="359">
        <f t="shared" si="35"/>
        <v>362.83</v>
      </c>
    </row>
    <row r="391" spans="1:7" s="255" customFormat="1">
      <c r="A391" s="506">
        <v>88248</v>
      </c>
      <c r="B391" s="267" t="s">
        <v>794</v>
      </c>
      <c r="C391" s="457" t="s">
        <v>337</v>
      </c>
      <c r="D391" s="270" t="s">
        <v>304</v>
      </c>
      <c r="E391" s="447">
        <v>8</v>
      </c>
      <c r="F391" s="266">
        <v>14.01</v>
      </c>
      <c r="G391" s="359">
        <f t="shared" si="35"/>
        <v>112.08</v>
      </c>
    </row>
    <row r="392" spans="1:7" s="255" customFormat="1">
      <c r="A392" s="506">
        <v>88267</v>
      </c>
      <c r="B392" s="267" t="s">
        <v>795</v>
      </c>
      <c r="C392" s="457" t="s">
        <v>337</v>
      </c>
      <c r="D392" s="270" t="s">
        <v>304</v>
      </c>
      <c r="E392" s="447">
        <v>8</v>
      </c>
      <c r="F392" s="266">
        <v>17.61</v>
      </c>
      <c r="G392" s="359">
        <f t="shared" si="35"/>
        <v>140.88</v>
      </c>
    </row>
    <row r="393" spans="1:7" s="255" customFormat="1" ht="22.5" customHeight="1">
      <c r="A393" s="608"/>
      <c r="B393" s="609"/>
      <c r="C393" s="609"/>
      <c r="D393" s="609"/>
      <c r="E393" s="609"/>
      <c r="F393" s="265" t="s">
        <v>314</v>
      </c>
      <c r="G393" s="358">
        <f>SUM(G385:G392)</f>
        <v>1964.1453999999999</v>
      </c>
    </row>
    <row r="394" spans="1:7">
      <c r="A394" s="610" t="s">
        <v>484</v>
      </c>
      <c r="B394" s="611"/>
      <c r="C394" s="611"/>
      <c r="D394" s="611"/>
      <c r="E394" s="611"/>
      <c r="F394" s="611"/>
      <c r="G394" s="612"/>
    </row>
    <row r="395" spans="1:7">
      <c r="A395" s="613" t="s">
        <v>299</v>
      </c>
      <c r="B395" s="614"/>
      <c r="C395" s="264" t="s">
        <v>300</v>
      </c>
      <c r="D395" s="264" t="s">
        <v>2</v>
      </c>
      <c r="E395" s="264" t="s">
        <v>301</v>
      </c>
      <c r="F395" s="264" t="s">
        <v>302</v>
      </c>
      <c r="G395" s="345" t="s">
        <v>5</v>
      </c>
    </row>
    <row r="396" spans="1:7">
      <c r="A396" s="349" t="s">
        <v>306</v>
      </c>
      <c r="B396" s="244" t="s">
        <v>307</v>
      </c>
      <c r="C396" s="508" t="s">
        <v>303</v>
      </c>
      <c r="D396" s="508" t="s">
        <v>308</v>
      </c>
      <c r="E396" s="217">
        <v>0.2</v>
      </c>
      <c r="F396" s="245">
        <v>9.5500000000000007</v>
      </c>
      <c r="G396" s="347">
        <f>E396*F396</f>
        <v>1.9100000000000001</v>
      </c>
    </row>
    <row r="397" spans="1:7">
      <c r="A397" s="349" t="s">
        <v>485</v>
      </c>
      <c r="B397" s="244" t="s">
        <v>486</v>
      </c>
      <c r="C397" s="508" t="s">
        <v>303</v>
      </c>
      <c r="D397" s="508" t="s">
        <v>487</v>
      </c>
      <c r="E397" s="217">
        <v>0.1</v>
      </c>
      <c r="F397" s="245">
        <v>144</v>
      </c>
      <c r="G397" s="347">
        <f t="shared" ref="G397:G399" si="36">E397*F397</f>
        <v>14.4</v>
      </c>
    </row>
    <row r="398" spans="1:7">
      <c r="A398" s="349">
        <v>88239</v>
      </c>
      <c r="B398" s="244" t="s">
        <v>798</v>
      </c>
      <c r="C398" s="508" t="s">
        <v>303</v>
      </c>
      <c r="D398" s="508" t="s">
        <v>304</v>
      </c>
      <c r="E398" s="217">
        <v>0.9</v>
      </c>
      <c r="F398" s="245">
        <v>14.7</v>
      </c>
      <c r="G398" s="347">
        <f t="shared" si="36"/>
        <v>13.23</v>
      </c>
    </row>
    <row r="399" spans="1:7">
      <c r="A399" s="349">
        <v>88261</v>
      </c>
      <c r="B399" s="244" t="s">
        <v>764</v>
      </c>
      <c r="C399" s="508" t="s">
        <v>303</v>
      </c>
      <c r="D399" s="508" t="s">
        <v>304</v>
      </c>
      <c r="E399" s="217">
        <v>0.9</v>
      </c>
      <c r="F399" s="245">
        <v>17.940000000000001</v>
      </c>
      <c r="G399" s="347">
        <f t="shared" si="36"/>
        <v>16.146000000000001</v>
      </c>
    </row>
    <row r="400" spans="1:7">
      <c r="A400" s="608"/>
      <c r="B400" s="609"/>
      <c r="C400" s="609"/>
      <c r="D400" s="609"/>
      <c r="E400" s="609"/>
      <c r="F400" s="244" t="s">
        <v>312</v>
      </c>
      <c r="G400" s="347">
        <f>SUM(G396:G399)</f>
        <v>45.686000000000007</v>
      </c>
    </row>
    <row r="401" spans="1:7" ht="28.9" customHeight="1">
      <c r="A401" s="608"/>
      <c r="B401" s="609"/>
      <c r="C401" s="609"/>
      <c r="D401" s="609"/>
      <c r="E401" s="609"/>
      <c r="F401" s="485" t="s">
        <v>765</v>
      </c>
      <c r="G401" s="348">
        <v>0</v>
      </c>
    </row>
    <row r="402" spans="1:7">
      <c r="A402" s="608"/>
      <c r="B402" s="609"/>
      <c r="C402" s="609"/>
      <c r="D402" s="609"/>
      <c r="E402" s="609"/>
      <c r="F402" s="247" t="s">
        <v>314</v>
      </c>
      <c r="G402" s="353">
        <f>G400</f>
        <v>45.686000000000007</v>
      </c>
    </row>
    <row r="403" spans="1:7">
      <c r="A403" s="610" t="s">
        <v>799</v>
      </c>
      <c r="B403" s="611"/>
      <c r="C403" s="611"/>
      <c r="D403" s="611"/>
      <c r="E403" s="611"/>
      <c r="F403" s="611"/>
      <c r="G403" s="612"/>
    </row>
    <row r="404" spans="1:7">
      <c r="A404" s="613" t="s">
        <v>299</v>
      </c>
      <c r="B404" s="614"/>
      <c r="C404" s="264" t="s">
        <v>300</v>
      </c>
      <c r="D404" s="264" t="s">
        <v>2</v>
      </c>
      <c r="E404" s="264" t="s">
        <v>301</v>
      </c>
      <c r="F404" s="264" t="s">
        <v>302</v>
      </c>
      <c r="G404" s="345" t="s">
        <v>5</v>
      </c>
    </row>
    <row r="405" spans="1:7">
      <c r="A405" s="349" t="s">
        <v>488</v>
      </c>
      <c r="B405" s="244" t="s">
        <v>489</v>
      </c>
      <c r="C405" s="508" t="s">
        <v>303</v>
      </c>
      <c r="D405" s="508" t="s">
        <v>97</v>
      </c>
      <c r="E405" s="217">
        <v>1</v>
      </c>
      <c r="F405" s="245">
        <v>16.2</v>
      </c>
      <c r="G405" s="347">
        <f>E405*F405</f>
        <v>16.2</v>
      </c>
    </row>
    <row r="406" spans="1:7">
      <c r="A406" s="349">
        <v>88239</v>
      </c>
      <c r="B406" s="244" t="s">
        <v>798</v>
      </c>
      <c r="C406" s="508" t="s">
        <v>303</v>
      </c>
      <c r="D406" s="508" t="s">
        <v>304</v>
      </c>
      <c r="E406" s="217">
        <v>0.3</v>
      </c>
      <c r="F406" s="245">
        <v>14.7</v>
      </c>
      <c r="G406" s="347">
        <f t="shared" ref="G406:G407" si="37">E406*F406</f>
        <v>4.4099999999999993</v>
      </c>
    </row>
    <row r="407" spans="1:7">
      <c r="A407" s="349">
        <v>88261</v>
      </c>
      <c r="B407" s="244" t="s">
        <v>764</v>
      </c>
      <c r="C407" s="508" t="s">
        <v>303</v>
      </c>
      <c r="D407" s="508" t="s">
        <v>304</v>
      </c>
      <c r="E407" s="217">
        <v>0.3</v>
      </c>
      <c r="F407" s="245">
        <v>17.940000000000001</v>
      </c>
      <c r="G407" s="347">
        <f t="shared" si="37"/>
        <v>5.3820000000000006</v>
      </c>
    </row>
    <row r="408" spans="1:7">
      <c r="A408" s="608"/>
      <c r="B408" s="609"/>
      <c r="C408" s="609"/>
      <c r="D408" s="609"/>
      <c r="E408" s="609"/>
      <c r="F408" s="244" t="s">
        <v>312</v>
      </c>
      <c r="G408" s="347">
        <f>SUM(G405:G407)</f>
        <v>25.992000000000001</v>
      </c>
    </row>
    <row r="409" spans="1:7" ht="30">
      <c r="A409" s="608"/>
      <c r="B409" s="609"/>
      <c r="C409" s="609"/>
      <c r="D409" s="609"/>
      <c r="E409" s="609"/>
      <c r="F409" s="485" t="s">
        <v>765</v>
      </c>
      <c r="G409" s="348">
        <v>0</v>
      </c>
    </row>
    <row r="410" spans="1:7">
      <c r="A410" s="608"/>
      <c r="B410" s="609"/>
      <c r="C410" s="609"/>
      <c r="D410" s="609"/>
      <c r="E410" s="609"/>
      <c r="F410" s="247" t="s">
        <v>314</v>
      </c>
      <c r="G410" s="353">
        <f>SUM(G408:G409)</f>
        <v>25.992000000000001</v>
      </c>
    </row>
    <row r="411" spans="1:7">
      <c r="A411" s="610" t="s">
        <v>744</v>
      </c>
      <c r="B411" s="611"/>
      <c r="C411" s="611"/>
      <c r="D411" s="611"/>
      <c r="E411" s="611"/>
      <c r="F411" s="611"/>
      <c r="G411" s="612"/>
    </row>
    <row r="412" spans="1:7" ht="18.75" customHeight="1">
      <c r="A412" s="613" t="s">
        <v>299</v>
      </c>
      <c r="B412" s="614"/>
      <c r="C412" s="264" t="s">
        <v>300</v>
      </c>
      <c r="D412" s="264" t="s">
        <v>2</v>
      </c>
      <c r="E412" s="264" t="s">
        <v>301</v>
      </c>
      <c r="F412" s="264" t="s">
        <v>302</v>
      </c>
      <c r="G412" s="345" t="s">
        <v>5</v>
      </c>
    </row>
    <row r="413" spans="1:7">
      <c r="A413" s="349" t="s">
        <v>667</v>
      </c>
      <c r="B413" s="244" t="s">
        <v>668</v>
      </c>
      <c r="C413" s="508" t="s">
        <v>303</v>
      </c>
      <c r="D413" s="508" t="s">
        <v>97</v>
      </c>
      <c r="E413" s="217">
        <v>1.9</v>
      </c>
      <c r="F413" s="245">
        <v>187.74</v>
      </c>
      <c r="G413" s="347">
        <f>E413*F413</f>
        <v>356.70600000000002</v>
      </c>
    </row>
    <row r="414" spans="1:7">
      <c r="A414" s="349">
        <v>88239</v>
      </c>
      <c r="B414" s="244" t="s">
        <v>798</v>
      </c>
      <c r="C414" s="508" t="s">
        <v>303</v>
      </c>
      <c r="D414" s="508" t="s">
        <v>304</v>
      </c>
      <c r="E414" s="217">
        <v>1.2</v>
      </c>
      <c r="F414" s="245">
        <v>14.7</v>
      </c>
      <c r="G414" s="347">
        <f t="shared" ref="G414:G415" si="38">E414*F414</f>
        <v>17.639999999999997</v>
      </c>
    </row>
    <row r="415" spans="1:7">
      <c r="A415" s="349">
        <v>88261</v>
      </c>
      <c r="B415" s="244" t="s">
        <v>764</v>
      </c>
      <c r="C415" s="508" t="s">
        <v>303</v>
      </c>
      <c r="D415" s="508" t="s">
        <v>304</v>
      </c>
      <c r="E415" s="217">
        <v>4.7</v>
      </c>
      <c r="F415" s="245">
        <v>17.940000000000001</v>
      </c>
      <c r="G415" s="347">
        <f t="shared" si="38"/>
        <v>84.318000000000012</v>
      </c>
    </row>
    <row r="416" spans="1:7">
      <c r="A416" s="349">
        <v>88309</v>
      </c>
      <c r="B416" s="244" t="s">
        <v>346</v>
      </c>
      <c r="C416" s="508" t="s">
        <v>303</v>
      </c>
      <c r="D416" s="508" t="s">
        <v>304</v>
      </c>
      <c r="E416" s="217">
        <v>0.3</v>
      </c>
      <c r="F416" s="245">
        <v>18.03</v>
      </c>
      <c r="G416" s="347">
        <f>E416*F416</f>
        <v>5.4089999999999998</v>
      </c>
    </row>
    <row r="417" spans="1:7">
      <c r="A417" s="608"/>
      <c r="B417" s="609"/>
      <c r="C417" s="609"/>
      <c r="D417" s="609"/>
      <c r="E417" s="609"/>
      <c r="F417" s="244" t="s">
        <v>312</v>
      </c>
      <c r="G417" s="347">
        <v>464.08</v>
      </c>
    </row>
    <row r="418" spans="1:7" ht="30">
      <c r="A418" s="608"/>
      <c r="B418" s="609"/>
      <c r="C418" s="609"/>
      <c r="D418" s="609"/>
      <c r="E418" s="609"/>
      <c r="F418" s="485" t="s">
        <v>765</v>
      </c>
      <c r="G418" s="348">
        <v>0</v>
      </c>
    </row>
    <row r="419" spans="1:7">
      <c r="A419" s="608"/>
      <c r="B419" s="609"/>
      <c r="C419" s="609"/>
      <c r="D419" s="609"/>
      <c r="E419" s="609"/>
      <c r="F419" s="247" t="s">
        <v>314</v>
      </c>
      <c r="G419" s="353">
        <f>G417+G418</f>
        <v>464.08</v>
      </c>
    </row>
    <row r="420" spans="1:7">
      <c r="A420" s="610" t="s">
        <v>490</v>
      </c>
      <c r="B420" s="611"/>
      <c r="C420" s="611"/>
      <c r="D420" s="611"/>
      <c r="E420" s="611"/>
      <c r="F420" s="611"/>
      <c r="G420" s="612"/>
    </row>
    <row r="421" spans="1:7">
      <c r="A421" s="613" t="s">
        <v>299</v>
      </c>
      <c r="B421" s="614"/>
      <c r="C421" s="264" t="s">
        <v>300</v>
      </c>
      <c r="D421" s="264" t="s">
        <v>2</v>
      </c>
      <c r="E421" s="264" t="s">
        <v>301</v>
      </c>
      <c r="F421" s="264" t="s">
        <v>302</v>
      </c>
      <c r="G421" s="345" t="s">
        <v>5</v>
      </c>
    </row>
    <row r="422" spans="1:7" ht="45">
      <c r="A422" s="357" t="s">
        <v>491</v>
      </c>
      <c r="B422" s="242" t="s">
        <v>492</v>
      </c>
      <c r="C422" s="252" t="s">
        <v>337</v>
      </c>
      <c r="D422" s="250" t="s">
        <v>389</v>
      </c>
      <c r="E422" s="230" t="s">
        <v>493</v>
      </c>
      <c r="F422" s="230">
        <v>0.13</v>
      </c>
      <c r="G422" s="359">
        <v>0.94</v>
      </c>
    </row>
    <row r="423" spans="1:7" ht="61.9" customHeight="1">
      <c r="A423" s="357" t="s">
        <v>494</v>
      </c>
      <c r="B423" s="251" t="s">
        <v>495</v>
      </c>
      <c r="C423" s="252" t="s">
        <v>337</v>
      </c>
      <c r="D423" s="250" t="s">
        <v>389</v>
      </c>
      <c r="E423" s="230" t="s">
        <v>496</v>
      </c>
      <c r="F423" s="230">
        <v>425.39</v>
      </c>
      <c r="G423" s="359">
        <v>236.51</v>
      </c>
    </row>
    <row r="424" spans="1:7">
      <c r="A424" s="362" t="s">
        <v>497</v>
      </c>
      <c r="B424" s="228" t="s">
        <v>498</v>
      </c>
      <c r="C424" s="231" t="s">
        <v>337</v>
      </c>
      <c r="D424" s="232" t="s">
        <v>389</v>
      </c>
      <c r="E424" s="229" t="s">
        <v>499</v>
      </c>
      <c r="F424" s="507">
        <v>20.94</v>
      </c>
      <c r="G424" s="359">
        <v>11.72</v>
      </c>
    </row>
    <row r="425" spans="1:7">
      <c r="A425" s="362" t="s">
        <v>465</v>
      </c>
      <c r="B425" s="228" t="s">
        <v>346</v>
      </c>
      <c r="C425" s="231" t="s">
        <v>337</v>
      </c>
      <c r="D425" s="232" t="s">
        <v>304</v>
      </c>
      <c r="E425" s="229" t="s">
        <v>500</v>
      </c>
      <c r="F425" s="229">
        <v>20.079999999999998</v>
      </c>
      <c r="G425" s="359">
        <v>19.27</v>
      </c>
    </row>
    <row r="426" spans="1:7">
      <c r="A426" s="362" t="s">
        <v>338</v>
      </c>
      <c r="B426" s="228" t="s">
        <v>339</v>
      </c>
      <c r="C426" s="231" t="s">
        <v>337</v>
      </c>
      <c r="D426" s="232" t="s">
        <v>304</v>
      </c>
      <c r="E426" s="229" t="s">
        <v>501</v>
      </c>
      <c r="F426" s="229">
        <v>15.84</v>
      </c>
      <c r="G426" s="359">
        <f t="shared" ref="G426" si="39">E426*F426</f>
        <v>7.6031999999999993</v>
      </c>
    </row>
    <row r="427" spans="1:7">
      <c r="A427" s="608"/>
      <c r="B427" s="609"/>
      <c r="C427" s="609"/>
      <c r="D427" s="609"/>
      <c r="E427" s="609"/>
      <c r="F427" s="265" t="s">
        <v>314</v>
      </c>
      <c r="G427" s="352">
        <f>SUM(G422:G426)</f>
        <v>276.04320000000001</v>
      </c>
    </row>
    <row r="428" spans="1:7">
      <c r="A428" s="610" t="s">
        <v>747</v>
      </c>
      <c r="B428" s="611"/>
      <c r="C428" s="611"/>
      <c r="D428" s="611"/>
      <c r="E428" s="611"/>
      <c r="F428" s="611"/>
      <c r="G428" s="612"/>
    </row>
    <row r="429" spans="1:7">
      <c r="A429" s="613" t="s">
        <v>299</v>
      </c>
      <c r="B429" s="614"/>
      <c r="C429" s="264" t="s">
        <v>300</v>
      </c>
      <c r="D429" s="264" t="s">
        <v>2</v>
      </c>
      <c r="E429" s="264" t="s">
        <v>301</v>
      </c>
      <c r="F429" s="264" t="s">
        <v>302</v>
      </c>
      <c r="G429" s="345" t="s">
        <v>5</v>
      </c>
    </row>
    <row r="430" spans="1:7">
      <c r="A430" s="349" t="s">
        <v>800</v>
      </c>
      <c r="B430" s="244" t="s">
        <v>801</v>
      </c>
      <c r="C430" s="508" t="s">
        <v>303</v>
      </c>
      <c r="D430" s="508" t="s">
        <v>97</v>
      </c>
      <c r="E430" s="217">
        <v>1</v>
      </c>
      <c r="F430" s="245">
        <v>281.08999999999997</v>
      </c>
      <c r="G430" s="347">
        <f>E430*F430</f>
        <v>281.08999999999997</v>
      </c>
    </row>
    <row r="431" spans="1:7">
      <c r="A431" s="349">
        <v>110141</v>
      </c>
      <c r="B431" s="244" t="s">
        <v>569</v>
      </c>
      <c r="C431" s="508" t="s">
        <v>303</v>
      </c>
      <c r="D431" s="508" t="s">
        <v>329</v>
      </c>
      <c r="E431" s="217">
        <v>0.05</v>
      </c>
      <c r="F431" s="245">
        <v>394.9</v>
      </c>
      <c r="G431" s="347">
        <f t="shared" ref="G431:G433" si="40">E431*F431</f>
        <v>19.745000000000001</v>
      </c>
    </row>
    <row r="432" spans="1:7">
      <c r="A432" s="349">
        <v>88242</v>
      </c>
      <c r="B432" s="244" t="s">
        <v>774</v>
      </c>
      <c r="C432" s="508" t="s">
        <v>303</v>
      </c>
      <c r="D432" s="508" t="s">
        <v>304</v>
      </c>
      <c r="E432" s="217">
        <v>2</v>
      </c>
      <c r="F432" s="245">
        <v>14.38</v>
      </c>
      <c r="G432" s="347">
        <f t="shared" si="40"/>
        <v>28.76</v>
      </c>
    </row>
    <row r="433" spans="1:7">
      <c r="A433" s="349">
        <v>88309</v>
      </c>
      <c r="B433" s="244" t="s">
        <v>346</v>
      </c>
      <c r="C433" s="508" t="s">
        <v>303</v>
      </c>
      <c r="D433" s="508" t="s">
        <v>304</v>
      </c>
      <c r="E433" s="217">
        <v>2</v>
      </c>
      <c r="F433" s="245">
        <v>18.03</v>
      </c>
      <c r="G433" s="347">
        <f t="shared" si="40"/>
        <v>36.06</v>
      </c>
    </row>
    <row r="434" spans="1:7">
      <c r="A434" s="608"/>
      <c r="B434" s="609"/>
      <c r="C434" s="609"/>
      <c r="D434" s="609"/>
      <c r="E434" s="609"/>
      <c r="F434" s="244" t="s">
        <v>312</v>
      </c>
      <c r="G434" s="347">
        <f>SUM(G430:G433)</f>
        <v>365.65499999999997</v>
      </c>
    </row>
    <row r="435" spans="1:7" ht="30">
      <c r="A435" s="608"/>
      <c r="B435" s="609"/>
      <c r="C435" s="609"/>
      <c r="D435" s="609"/>
      <c r="E435" s="609"/>
      <c r="F435" s="485" t="s">
        <v>765</v>
      </c>
      <c r="G435" s="348">
        <v>0</v>
      </c>
    </row>
    <row r="436" spans="1:7">
      <c r="A436" s="608"/>
      <c r="B436" s="609"/>
      <c r="C436" s="609"/>
      <c r="D436" s="609"/>
      <c r="E436" s="609"/>
      <c r="F436" s="247" t="s">
        <v>314</v>
      </c>
      <c r="G436" s="353">
        <f>SUM(G434:G435)</f>
        <v>365.65499999999997</v>
      </c>
    </row>
    <row r="437" spans="1:7">
      <c r="A437" s="610" t="s">
        <v>748</v>
      </c>
      <c r="B437" s="611"/>
      <c r="C437" s="611"/>
      <c r="D437" s="611"/>
      <c r="E437" s="611"/>
      <c r="F437" s="611"/>
      <c r="G437" s="612"/>
    </row>
    <row r="438" spans="1:7">
      <c r="A438" s="613" t="s">
        <v>299</v>
      </c>
      <c r="B438" s="614"/>
      <c r="C438" s="264" t="s">
        <v>300</v>
      </c>
      <c r="D438" s="264" t="s">
        <v>2</v>
      </c>
      <c r="E438" s="264" t="s">
        <v>301</v>
      </c>
      <c r="F438" s="264" t="s">
        <v>302</v>
      </c>
      <c r="G438" s="345" t="s">
        <v>5</v>
      </c>
    </row>
    <row r="439" spans="1:7">
      <c r="A439" s="349" t="s">
        <v>802</v>
      </c>
      <c r="B439" s="244" t="s">
        <v>803</v>
      </c>
      <c r="C439" s="508" t="s">
        <v>303</v>
      </c>
      <c r="D439" s="508" t="s">
        <v>97</v>
      </c>
      <c r="E439" s="217">
        <v>1</v>
      </c>
      <c r="F439" s="245">
        <v>240.44</v>
      </c>
      <c r="G439" s="347">
        <f>E439*F439</f>
        <v>240.44</v>
      </c>
    </row>
    <row r="440" spans="1:7">
      <c r="A440" s="349">
        <v>110142</v>
      </c>
      <c r="B440" s="244" t="s">
        <v>640</v>
      </c>
      <c r="C440" s="508" t="s">
        <v>303</v>
      </c>
      <c r="D440" s="508" t="s">
        <v>329</v>
      </c>
      <c r="E440" s="217">
        <v>0.05</v>
      </c>
      <c r="F440" s="245">
        <v>346.17</v>
      </c>
      <c r="G440" s="347">
        <f t="shared" ref="G440:G442" si="41">E440*F440</f>
        <v>17.308500000000002</v>
      </c>
    </row>
    <row r="441" spans="1:7">
      <c r="A441" s="349">
        <v>88242</v>
      </c>
      <c r="B441" s="244" t="s">
        <v>774</v>
      </c>
      <c r="C441" s="508" t="s">
        <v>303</v>
      </c>
      <c r="D441" s="508" t="s">
        <v>304</v>
      </c>
      <c r="E441" s="217">
        <v>1.5</v>
      </c>
      <c r="F441" s="245">
        <v>14.38</v>
      </c>
      <c r="G441" s="347">
        <f t="shared" si="41"/>
        <v>21.57</v>
      </c>
    </row>
    <row r="442" spans="1:7">
      <c r="A442" s="349">
        <v>88309</v>
      </c>
      <c r="B442" s="244" t="s">
        <v>346</v>
      </c>
      <c r="C442" s="508" t="s">
        <v>303</v>
      </c>
      <c r="D442" s="508" t="s">
        <v>304</v>
      </c>
      <c r="E442" s="217">
        <v>1.85</v>
      </c>
      <c r="F442" s="245">
        <v>18.03</v>
      </c>
      <c r="G442" s="347">
        <f t="shared" si="41"/>
        <v>33.355500000000006</v>
      </c>
    </row>
    <row r="443" spans="1:7">
      <c r="A443" s="608"/>
      <c r="B443" s="609"/>
      <c r="C443" s="609"/>
      <c r="D443" s="609"/>
      <c r="E443" s="609"/>
      <c r="F443" s="244" t="s">
        <v>312</v>
      </c>
      <c r="G443" s="347">
        <v>312.68</v>
      </c>
    </row>
    <row r="444" spans="1:7" ht="30">
      <c r="A444" s="608"/>
      <c r="B444" s="609"/>
      <c r="C444" s="609"/>
      <c r="D444" s="609"/>
      <c r="E444" s="609"/>
      <c r="F444" s="485" t="s">
        <v>765</v>
      </c>
      <c r="G444" s="348">
        <v>0</v>
      </c>
    </row>
    <row r="445" spans="1:7">
      <c r="A445" s="608"/>
      <c r="B445" s="609"/>
      <c r="C445" s="609"/>
      <c r="D445" s="609"/>
      <c r="E445" s="609"/>
      <c r="F445" s="247" t="s">
        <v>314</v>
      </c>
      <c r="G445" s="353">
        <f>G443</f>
        <v>312.68</v>
      </c>
    </row>
    <row r="446" spans="1:7">
      <c r="A446" s="610" t="s">
        <v>502</v>
      </c>
      <c r="B446" s="611"/>
      <c r="C446" s="611"/>
      <c r="D446" s="611"/>
      <c r="E446" s="611"/>
      <c r="F446" s="611"/>
      <c r="G446" s="612"/>
    </row>
    <row r="447" spans="1:7" ht="21.75" customHeight="1">
      <c r="A447" s="613" t="s">
        <v>299</v>
      </c>
      <c r="B447" s="614"/>
      <c r="C447" s="264" t="s">
        <v>300</v>
      </c>
      <c r="D447" s="264" t="s">
        <v>2</v>
      </c>
      <c r="E447" s="264" t="s">
        <v>301</v>
      </c>
      <c r="F447" s="264" t="s">
        <v>302</v>
      </c>
      <c r="G447" s="345" t="s">
        <v>5</v>
      </c>
    </row>
    <row r="448" spans="1:7">
      <c r="A448" s="362" t="s">
        <v>503</v>
      </c>
      <c r="B448" s="228" t="s">
        <v>504</v>
      </c>
      <c r="C448" s="233" t="s">
        <v>337</v>
      </c>
      <c r="D448" s="232" t="s">
        <v>207</v>
      </c>
      <c r="E448" s="229" t="s">
        <v>505</v>
      </c>
      <c r="F448" s="229">
        <v>20.87</v>
      </c>
      <c r="G448" s="363">
        <v>6.88</v>
      </c>
    </row>
    <row r="449" spans="1:7">
      <c r="A449" s="362" t="s">
        <v>506</v>
      </c>
      <c r="B449" s="228" t="s">
        <v>507</v>
      </c>
      <c r="C449" s="233" t="s">
        <v>337</v>
      </c>
      <c r="D449" s="232" t="s">
        <v>304</v>
      </c>
      <c r="E449" s="229" t="s">
        <v>508</v>
      </c>
      <c r="F449" s="229">
        <v>21.19</v>
      </c>
      <c r="G449" s="363">
        <f t="shared" ref="G449:G450" si="42">E449*F449</f>
        <v>2.7547000000000001</v>
      </c>
    </row>
    <row r="450" spans="1:7">
      <c r="A450" s="362" t="s">
        <v>338</v>
      </c>
      <c r="B450" s="228" t="s">
        <v>339</v>
      </c>
      <c r="C450" s="233" t="s">
        <v>337</v>
      </c>
      <c r="D450" s="232" t="s">
        <v>304</v>
      </c>
      <c r="E450" s="229" t="s">
        <v>509</v>
      </c>
      <c r="F450" s="229">
        <v>15.84</v>
      </c>
      <c r="G450" s="363">
        <f t="shared" si="42"/>
        <v>0.76032</v>
      </c>
    </row>
    <row r="451" spans="1:7">
      <c r="A451" s="608"/>
      <c r="B451" s="609"/>
      <c r="C451" s="609"/>
      <c r="D451" s="609"/>
      <c r="E451" s="609"/>
      <c r="F451" s="265" t="s">
        <v>314</v>
      </c>
      <c r="G451" s="352">
        <v>10.39</v>
      </c>
    </row>
    <row r="452" spans="1:7">
      <c r="A452" s="610" t="s">
        <v>804</v>
      </c>
      <c r="B452" s="611"/>
      <c r="C452" s="611"/>
      <c r="D452" s="611"/>
      <c r="E452" s="611"/>
      <c r="F452" s="611"/>
      <c r="G452" s="612"/>
    </row>
    <row r="453" spans="1:7">
      <c r="A453" s="613" t="s">
        <v>299</v>
      </c>
      <c r="B453" s="614"/>
      <c r="C453" s="264" t="s">
        <v>300</v>
      </c>
      <c r="D453" s="264" t="s">
        <v>2</v>
      </c>
      <c r="E453" s="264" t="s">
        <v>301</v>
      </c>
      <c r="F453" s="264" t="s">
        <v>302</v>
      </c>
      <c r="G453" s="345" t="s">
        <v>5</v>
      </c>
    </row>
    <row r="454" spans="1:7">
      <c r="A454" s="349" t="s">
        <v>512</v>
      </c>
      <c r="B454" s="244" t="s">
        <v>513</v>
      </c>
      <c r="C454" s="508" t="s">
        <v>303</v>
      </c>
      <c r="D454" s="508" t="s">
        <v>514</v>
      </c>
      <c r="E454" s="217">
        <v>0.05</v>
      </c>
      <c r="F454" s="245">
        <v>69.3</v>
      </c>
      <c r="G454" s="347">
        <f>E454*F454</f>
        <v>3.4649999999999999</v>
      </c>
    </row>
    <row r="455" spans="1:7">
      <c r="A455" s="349" t="s">
        <v>515</v>
      </c>
      <c r="B455" s="244" t="s">
        <v>516</v>
      </c>
      <c r="C455" s="508" t="s">
        <v>303</v>
      </c>
      <c r="D455" s="508" t="s">
        <v>514</v>
      </c>
      <c r="E455" s="217">
        <v>0.03</v>
      </c>
      <c r="F455" s="245">
        <v>55.34</v>
      </c>
      <c r="G455" s="347">
        <f t="shared" ref="G455:G458" si="43">E455*F455</f>
        <v>1.6602000000000001</v>
      </c>
    </row>
    <row r="456" spans="1:7">
      <c r="A456" s="346" t="s">
        <v>510</v>
      </c>
      <c r="B456" s="244" t="s">
        <v>511</v>
      </c>
      <c r="C456" s="508" t="s">
        <v>303</v>
      </c>
      <c r="D456" s="508" t="s">
        <v>47</v>
      </c>
      <c r="E456" s="217">
        <v>0.65</v>
      </c>
      <c r="F456" s="245">
        <v>0.75</v>
      </c>
      <c r="G456" s="347">
        <f t="shared" si="43"/>
        <v>0.48750000000000004</v>
      </c>
    </row>
    <row r="457" spans="1:7">
      <c r="A457" s="349">
        <v>88310</v>
      </c>
      <c r="B457" s="244" t="s">
        <v>507</v>
      </c>
      <c r="C457" s="508" t="s">
        <v>303</v>
      </c>
      <c r="D457" s="508" t="s">
        <v>304</v>
      </c>
      <c r="E457" s="217">
        <v>0.4</v>
      </c>
      <c r="F457" s="245">
        <v>19.14</v>
      </c>
      <c r="G457" s="347">
        <f t="shared" si="43"/>
        <v>7.6560000000000006</v>
      </c>
    </row>
    <row r="458" spans="1:7">
      <c r="A458" s="349">
        <v>88316</v>
      </c>
      <c r="B458" s="244" t="s">
        <v>339</v>
      </c>
      <c r="C458" s="508" t="s">
        <v>303</v>
      </c>
      <c r="D458" s="508" t="s">
        <v>304</v>
      </c>
      <c r="E458" s="217">
        <v>0.35</v>
      </c>
      <c r="F458" s="245">
        <v>14.36</v>
      </c>
      <c r="G458" s="347">
        <f t="shared" si="43"/>
        <v>5.0259999999999998</v>
      </c>
    </row>
    <row r="459" spans="1:7">
      <c r="A459" s="615"/>
      <c r="B459" s="616"/>
      <c r="C459" s="616"/>
      <c r="D459" s="616"/>
      <c r="E459" s="616"/>
      <c r="F459" s="244" t="s">
        <v>312</v>
      </c>
      <c r="G459" s="347">
        <v>18.309999999999999</v>
      </c>
    </row>
    <row r="460" spans="1:7" ht="28.15" customHeight="1">
      <c r="A460" s="615"/>
      <c r="B460" s="616"/>
      <c r="C460" s="616"/>
      <c r="D460" s="616"/>
      <c r="E460" s="616"/>
      <c r="F460" s="485" t="s">
        <v>765</v>
      </c>
      <c r="G460" s="348">
        <v>0</v>
      </c>
    </row>
    <row r="461" spans="1:7">
      <c r="A461" s="615"/>
      <c r="B461" s="616"/>
      <c r="C461" s="616"/>
      <c r="D461" s="616"/>
      <c r="E461" s="616"/>
      <c r="F461" s="247" t="s">
        <v>314</v>
      </c>
      <c r="G461" s="353">
        <f>SUM(G459:G460)</f>
        <v>18.309999999999999</v>
      </c>
    </row>
    <row r="462" spans="1:7">
      <c r="A462" s="610" t="s">
        <v>517</v>
      </c>
      <c r="B462" s="611"/>
      <c r="C462" s="611"/>
      <c r="D462" s="611"/>
      <c r="E462" s="611"/>
      <c r="F462" s="611"/>
      <c r="G462" s="612"/>
    </row>
    <row r="463" spans="1:7">
      <c r="A463" s="613" t="s">
        <v>299</v>
      </c>
      <c r="B463" s="614"/>
      <c r="C463" s="264" t="s">
        <v>300</v>
      </c>
      <c r="D463" s="264" t="s">
        <v>2</v>
      </c>
      <c r="E463" s="264" t="s">
        <v>301</v>
      </c>
      <c r="F463" s="264" t="s">
        <v>302</v>
      </c>
      <c r="G463" s="345" t="s">
        <v>5</v>
      </c>
    </row>
    <row r="464" spans="1:7">
      <c r="A464" s="350" t="s">
        <v>532</v>
      </c>
      <c r="B464" s="223" t="s">
        <v>533</v>
      </c>
      <c r="C464" s="221" t="s">
        <v>303</v>
      </c>
      <c r="D464" s="221" t="s">
        <v>207</v>
      </c>
      <c r="E464" s="239">
        <v>2.9999999999999997E-4</v>
      </c>
      <c r="F464" s="236">
        <v>37.25</v>
      </c>
      <c r="G464" s="354">
        <f>E464*F464</f>
        <v>1.1174999999999999E-2</v>
      </c>
    </row>
    <row r="465" spans="1:7">
      <c r="A465" s="350" t="s">
        <v>529</v>
      </c>
      <c r="B465" s="223" t="s">
        <v>530</v>
      </c>
      <c r="C465" s="221" t="s">
        <v>303</v>
      </c>
      <c r="D465" s="221" t="s">
        <v>531</v>
      </c>
      <c r="E465" s="239">
        <v>8.9999999999999993E-3</v>
      </c>
      <c r="F465" s="236">
        <v>5.92</v>
      </c>
      <c r="G465" s="354">
        <f t="shared" ref="G465:G473" si="44">E465*F465</f>
        <v>5.3279999999999994E-2</v>
      </c>
    </row>
    <row r="466" spans="1:7">
      <c r="A466" s="350" t="s">
        <v>526</v>
      </c>
      <c r="B466" s="223" t="s">
        <v>527</v>
      </c>
      <c r="C466" s="221" t="s">
        <v>303</v>
      </c>
      <c r="D466" s="221" t="s">
        <v>47</v>
      </c>
      <c r="E466" s="239">
        <v>4</v>
      </c>
      <c r="F466" s="236">
        <v>3.07</v>
      </c>
      <c r="G466" s="354">
        <f t="shared" si="44"/>
        <v>12.28</v>
      </c>
    </row>
    <row r="467" spans="1:7">
      <c r="A467" s="350" t="s">
        <v>518</v>
      </c>
      <c r="B467" s="223" t="s">
        <v>519</v>
      </c>
      <c r="C467" s="221" t="s">
        <v>303</v>
      </c>
      <c r="D467" s="221" t="s">
        <v>47</v>
      </c>
      <c r="E467" s="239">
        <v>1</v>
      </c>
      <c r="F467" s="236">
        <v>26.5</v>
      </c>
      <c r="G467" s="354">
        <f t="shared" si="44"/>
        <v>26.5</v>
      </c>
    </row>
    <row r="468" spans="1:7">
      <c r="A468" s="350" t="s">
        <v>522</v>
      </c>
      <c r="B468" s="223" t="s">
        <v>523</v>
      </c>
      <c r="C468" s="221" t="s">
        <v>303</v>
      </c>
      <c r="D468" s="221" t="s">
        <v>47</v>
      </c>
      <c r="E468" s="239">
        <v>1</v>
      </c>
      <c r="F468" s="236">
        <v>177.79</v>
      </c>
      <c r="G468" s="354">
        <f t="shared" si="44"/>
        <v>177.79</v>
      </c>
    </row>
    <row r="469" spans="1:7">
      <c r="A469" s="350" t="s">
        <v>524</v>
      </c>
      <c r="B469" s="223" t="s">
        <v>525</v>
      </c>
      <c r="C469" s="221" t="s">
        <v>303</v>
      </c>
      <c r="D469" s="221" t="s">
        <v>47</v>
      </c>
      <c r="E469" s="239">
        <v>1</v>
      </c>
      <c r="F469" s="236">
        <v>28.3</v>
      </c>
      <c r="G469" s="354">
        <f t="shared" si="44"/>
        <v>28.3</v>
      </c>
    </row>
    <row r="470" spans="1:7">
      <c r="A470" s="350" t="s">
        <v>520</v>
      </c>
      <c r="B470" s="223" t="s">
        <v>521</v>
      </c>
      <c r="C470" s="221" t="s">
        <v>303</v>
      </c>
      <c r="D470" s="221" t="s">
        <v>47</v>
      </c>
      <c r="E470" s="239">
        <v>1</v>
      </c>
      <c r="F470" s="236">
        <v>2.34</v>
      </c>
      <c r="G470" s="354">
        <f t="shared" si="44"/>
        <v>2.34</v>
      </c>
    </row>
    <row r="471" spans="1:7">
      <c r="A471" s="350" t="s">
        <v>805</v>
      </c>
      <c r="B471" s="223" t="s">
        <v>528</v>
      </c>
      <c r="C471" s="221" t="s">
        <v>303</v>
      </c>
      <c r="D471" s="221" t="s">
        <v>47</v>
      </c>
      <c r="E471" s="239">
        <v>1</v>
      </c>
      <c r="F471" s="236">
        <v>1.2</v>
      </c>
      <c r="G471" s="354">
        <f t="shared" si="44"/>
        <v>1.2</v>
      </c>
    </row>
    <row r="472" spans="1:7" ht="20.25" customHeight="1">
      <c r="A472" s="350">
        <v>88248</v>
      </c>
      <c r="B472" s="223" t="s">
        <v>794</v>
      </c>
      <c r="C472" s="221" t="s">
        <v>303</v>
      </c>
      <c r="D472" s="221" t="s">
        <v>304</v>
      </c>
      <c r="E472" s="239">
        <v>3.3</v>
      </c>
      <c r="F472" s="419">
        <v>14.01</v>
      </c>
      <c r="G472" s="420">
        <f t="shared" si="44"/>
        <v>46.232999999999997</v>
      </c>
    </row>
    <row r="473" spans="1:7">
      <c r="A473" s="350">
        <v>88267</v>
      </c>
      <c r="B473" s="223" t="s">
        <v>795</v>
      </c>
      <c r="C473" s="221" t="s">
        <v>303</v>
      </c>
      <c r="D473" s="221" t="s">
        <v>304</v>
      </c>
      <c r="E473" s="239">
        <v>3.3</v>
      </c>
      <c r="F473" s="236">
        <v>17.61</v>
      </c>
      <c r="G473" s="354">
        <f t="shared" si="44"/>
        <v>58.112999999999992</v>
      </c>
    </row>
    <row r="474" spans="1:7">
      <c r="A474" s="615"/>
      <c r="B474" s="616"/>
      <c r="C474" s="616"/>
      <c r="D474" s="616"/>
      <c r="E474" s="616"/>
      <c r="F474" s="244" t="s">
        <v>312</v>
      </c>
      <c r="G474" s="347">
        <v>352.81</v>
      </c>
    </row>
    <row r="475" spans="1:7" ht="30">
      <c r="A475" s="615"/>
      <c r="B475" s="616"/>
      <c r="C475" s="616"/>
      <c r="D475" s="616"/>
      <c r="E475" s="616"/>
      <c r="F475" s="485" t="s">
        <v>765</v>
      </c>
      <c r="G475" s="348">
        <v>0</v>
      </c>
    </row>
    <row r="476" spans="1:7">
      <c r="A476" s="615"/>
      <c r="B476" s="616"/>
      <c r="C476" s="616"/>
      <c r="D476" s="616"/>
      <c r="E476" s="616"/>
      <c r="F476" s="247" t="s">
        <v>314</v>
      </c>
      <c r="G476" s="353">
        <f>SUM(G474:G475)</f>
        <v>352.81</v>
      </c>
    </row>
    <row r="477" spans="1:7">
      <c r="A477" s="610" t="s">
        <v>534</v>
      </c>
      <c r="B477" s="611"/>
      <c r="C477" s="611"/>
      <c r="D477" s="611"/>
      <c r="E477" s="611"/>
      <c r="F477" s="611"/>
      <c r="G477" s="612"/>
    </row>
    <row r="478" spans="1:7">
      <c r="A478" s="613" t="s">
        <v>299</v>
      </c>
      <c r="B478" s="614"/>
      <c r="C478" s="264" t="s">
        <v>300</v>
      </c>
      <c r="D478" s="264" t="s">
        <v>2</v>
      </c>
      <c r="E478" s="264" t="s">
        <v>301</v>
      </c>
      <c r="F478" s="264" t="s">
        <v>302</v>
      </c>
      <c r="G478" s="345" t="s">
        <v>5</v>
      </c>
    </row>
    <row r="479" spans="1:7">
      <c r="A479" s="350" t="s">
        <v>540</v>
      </c>
      <c r="B479" s="223" t="s">
        <v>541</v>
      </c>
      <c r="C479" s="221" t="s">
        <v>303</v>
      </c>
      <c r="D479" s="221" t="s">
        <v>47</v>
      </c>
      <c r="E479" s="240">
        <v>1</v>
      </c>
      <c r="F479" s="236">
        <v>130.96</v>
      </c>
      <c r="G479" s="354">
        <f>E479*F479</f>
        <v>130.96</v>
      </c>
    </row>
    <row r="480" spans="1:7">
      <c r="A480" s="350" t="s">
        <v>544</v>
      </c>
      <c r="B480" s="223" t="s">
        <v>545</v>
      </c>
      <c r="C480" s="221" t="s">
        <v>303</v>
      </c>
      <c r="D480" s="221" t="s">
        <v>47</v>
      </c>
      <c r="E480" s="240">
        <v>1</v>
      </c>
      <c r="F480" s="236">
        <v>67</v>
      </c>
      <c r="G480" s="354">
        <f t="shared" ref="G480:G486" si="45">E480*F480</f>
        <v>67</v>
      </c>
    </row>
    <row r="481" spans="1:7" ht="13.9" customHeight="1">
      <c r="A481" s="350" t="s">
        <v>535</v>
      </c>
      <c r="B481" s="223" t="s">
        <v>536</v>
      </c>
      <c r="C481" s="221" t="s">
        <v>303</v>
      </c>
      <c r="D481" s="221" t="s">
        <v>47</v>
      </c>
      <c r="E481" s="240">
        <v>1</v>
      </c>
      <c r="F481" s="236">
        <v>127.78</v>
      </c>
      <c r="G481" s="354">
        <f t="shared" si="45"/>
        <v>127.78</v>
      </c>
    </row>
    <row r="482" spans="1:7">
      <c r="A482" s="350" t="s">
        <v>537</v>
      </c>
      <c r="B482" s="223" t="s">
        <v>538</v>
      </c>
      <c r="C482" s="221" t="s">
        <v>303</v>
      </c>
      <c r="D482" s="221" t="s">
        <v>47</v>
      </c>
      <c r="E482" s="240">
        <v>1</v>
      </c>
      <c r="F482" s="236">
        <v>17.3</v>
      </c>
      <c r="G482" s="354">
        <f t="shared" si="45"/>
        <v>17.3</v>
      </c>
    </row>
    <row r="483" spans="1:7">
      <c r="A483" s="350" t="s">
        <v>483</v>
      </c>
      <c r="B483" s="223" t="s">
        <v>539</v>
      </c>
      <c r="C483" s="221" t="s">
        <v>303</v>
      </c>
      <c r="D483" s="221" t="s">
        <v>29</v>
      </c>
      <c r="E483" s="240">
        <v>2.88</v>
      </c>
      <c r="F483" s="236">
        <v>0.18</v>
      </c>
      <c r="G483" s="354">
        <f t="shared" si="45"/>
        <v>0.51839999999999997</v>
      </c>
    </row>
    <row r="484" spans="1:7">
      <c r="A484" s="350" t="s">
        <v>542</v>
      </c>
      <c r="B484" s="223" t="s">
        <v>543</v>
      </c>
      <c r="C484" s="221" t="s">
        <v>303</v>
      </c>
      <c r="D484" s="221" t="s">
        <v>47</v>
      </c>
      <c r="E484" s="240">
        <v>1</v>
      </c>
      <c r="F484" s="236">
        <v>26.05</v>
      </c>
      <c r="G484" s="354">
        <f t="shared" si="45"/>
        <v>26.05</v>
      </c>
    </row>
    <row r="485" spans="1:7">
      <c r="A485" s="350">
        <v>88248</v>
      </c>
      <c r="B485" s="223" t="s">
        <v>794</v>
      </c>
      <c r="C485" s="221" t="s">
        <v>303</v>
      </c>
      <c r="D485" s="221" t="s">
        <v>304</v>
      </c>
      <c r="E485" s="240">
        <v>3.8</v>
      </c>
      <c r="F485" s="236">
        <v>14.01</v>
      </c>
      <c r="G485" s="354">
        <f t="shared" si="45"/>
        <v>53.238</v>
      </c>
    </row>
    <row r="486" spans="1:7">
      <c r="A486" s="350">
        <v>88267</v>
      </c>
      <c r="B486" s="223" t="s">
        <v>795</v>
      </c>
      <c r="C486" s="221" t="s">
        <v>303</v>
      </c>
      <c r="D486" s="221" t="s">
        <v>304</v>
      </c>
      <c r="E486" s="240">
        <v>3.8</v>
      </c>
      <c r="F486" s="236">
        <v>17.61</v>
      </c>
      <c r="G486" s="354">
        <f t="shared" si="45"/>
        <v>66.917999999999992</v>
      </c>
    </row>
    <row r="487" spans="1:7">
      <c r="A487" s="615"/>
      <c r="B487" s="616"/>
      <c r="C487" s="616"/>
      <c r="D487" s="616"/>
      <c r="E487" s="616"/>
      <c r="F487" s="244" t="s">
        <v>312</v>
      </c>
      <c r="G487" s="347">
        <v>489.77</v>
      </c>
    </row>
    <row r="488" spans="1:7" ht="30">
      <c r="A488" s="615"/>
      <c r="B488" s="616"/>
      <c r="C488" s="616"/>
      <c r="D488" s="616"/>
      <c r="E488" s="616"/>
      <c r="F488" s="485" t="s">
        <v>765</v>
      </c>
      <c r="G488" s="348">
        <v>0</v>
      </c>
    </row>
    <row r="489" spans="1:7">
      <c r="A489" s="615"/>
      <c r="B489" s="616"/>
      <c r="C489" s="616"/>
      <c r="D489" s="616"/>
      <c r="E489" s="616"/>
      <c r="F489" s="247" t="s">
        <v>314</v>
      </c>
      <c r="G489" s="353">
        <f>SUM(G487:G488)</f>
        <v>489.77</v>
      </c>
    </row>
    <row r="490" spans="1:7">
      <c r="A490" s="610" t="s">
        <v>806</v>
      </c>
      <c r="B490" s="611"/>
      <c r="C490" s="611"/>
      <c r="D490" s="611"/>
      <c r="E490" s="611"/>
      <c r="F490" s="611"/>
      <c r="G490" s="612"/>
    </row>
    <row r="491" spans="1:7" ht="20.25" customHeight="1">
      <c r="A491" s="613" t="s">
        <v>299</v>
      </c>
      <c r="B491" s="614"/>
      <c r="C491" s="264" t="s">
        <v>300</v>
      </c>
      <c r="D491" s="264" t="s">
        <v>2</v>
      </c>
      <c r="E491" s="264" t="s">
        <v>301</v>
      </c>
      <c r="F491" s="264" t="s">
        <v>302</v>
      </c>
      <c r="G491" s="345" t="s">
        <v>5</v>
      </c>
    </row>
    <row r="492" spans="1:7">
      <c r="A492" s="350" t="s">
        <v>550</v>
      </c>
      <c r="B492" s="223" t="s">
        <v>551</v>
      </c>
      <c r="C492" s="221" t="s">
        <v>303</v>
      </c>
      <c r="D492" s="221" t="s">
        <v>47</v>
      </c>
      <c r="E492" s="240">
        <v>1</v>
      </c>
      <c r="F492" s="236">
        <v>35.58</v>
      </c>
      <c r="G492" s="354">
        <f>E492*F492</f>
        <v>35.58</v>
      </c>
    </row>
    <row r="493" spans="1:7">
      <c r="A493" s="350" t="s">
        <v>546</v>
      </c>
      <c r="B493" s="223" t="s">
        <v>547</v>
      </c>
      <c r="C493" s="221" t="s">
        <v>303</v>
      </c>
      <c r="D493" s="221" t="s">
        <v>47</v>
      </c>
      <c r="E493" s="240">
        <v>1</v>
      </c>
      <c r="F493" s="236">
        <v>132.56</v>
      </c>
      <c r="G493" s="354">
        <f t="shared" ref="G493:G498" si="46">E493*F493</f>
        <v>132.56</v>
      </c>
    </row>
    <row r="494" spans="1:7">
      <c r="A494" s="350" t="s">
        <v>548</v>
      </c>
      <c r="B494" s="223" t="s">
        <v>549</v>
      </c>
      <c r="C494" s="221" t="s">
        <v>303</v>
      </c>
      <c r="D494" s="221" t="s">
        <v>47</v>
      </c>
      <c r="E494" s="240">
        <v>1</v>
      </c>
      <c r="F494" s="236">
        <v>40</v>
      </c>
      <c r="G494" s="354">
        <f t="shared" si="46"/>
        <v>40</v>
      </c>
    </row>
    <row r="495" spans="1:7">
      <c r="A495" s="350" t="s">
        <v>552</v>
      </c>
      <c r="B495" s="223" t="s">
        <v>553</v>
      </c>
      <c r="C495" s="221" t="s">
        <v>303</v>
      </c>
      <c r="D495" s="221" t="s">
        <v>47</v>
      </c>
      <c r="E495" s="240">
        <v>1</v>
      </c>
      <c r="F495" s="236">
        <v>222.43</v>
      </c>
      <c r="G495" s="354">
        <f t="shared" si="46"/>
        <v>222.43</v>
      </c>
    </row>
    <row r="496" spans="1:7">
      <c r="A496" s="350" t="s">
        <v>483</v>
      </c>
      <c r="B496" s="223" t="s">
        <v>539</v>
      </c>
      <c r="C496" s="221" t="s">
        <v>303</v>
      </c>
      <c r="D496" s="221" t="s">
        <v>29</v>
      </c>
      <c r="E496" s="240">
        <v>2.5</v>
      </c>
      <c r="F496" s="236">
        <v>0.18</v>
      </c>
      <c r="G496" s="354">
        <f t="shared" si="46"/>
        <v>0.44999999999999996</v>
      </c>
    </row>
    <row r="497" spans="1:7">
      <c r="A497" s="350">
        <v>88248</v>
      </c>
      <c r="B497" s="223" t="s">
        <v>794</v>
      </c>
      <c r="C497" s="221" t="s">
        <v>303</v>
      </c>
      <c r="D497" s="221" t="s">
        <v>304</v>
      </c>
      <c r="E497" s="240">
        <v>3.5</v>
      </c>
      <c r="F497" s="236">
        <v>14.01</v>
      </c>
      <c r="G497" s="354">
        <f t="shared" si="46"/>
        <v>49.034999999999997</v>
      </c>
    </row>
    <row r="498" spans="1:7">
      <c r="A498" s="350">
        <v>88267</v>
      </c>
      <c r="B498" s="223" t="s">
        <v>795</v>
      </c>
      <c r="C498" s="221" t="s">
        <v>303</v>
      </c>
      <c r="D498" s="221" t="s">
        <v>304</v>
      </c>
      <c r="E498" s="240">
        <v>3.5</v>
      </c>
      <c r="F498" s="236">
        <v>17.61</v>
      </c>
      <c r="G498" s="354">
        <f t="shared" si="46"/>
        <v>61.634999999999998</v>
      </c>
    </row>
    <row r="499" spans="1:7">
      <c r="A499" s="615"/>
      <c r="B499" s="616"/>
      <c r="C499" s="616"/>
      <c r="D499" s="616"/>
      <c r="E499" s="616"/>
      <c r="F499" s="244" t="s">
        <v>312</v>
      </c>
      <c r="G499" s="347">
        <v>541.70000000000005</v>
      </c>
    </row>
    <row r="500" spans="1:7" ht="30">
      <c r="A500" s="615"/>
      <c r="B500" s="616"/>
      <c r="C500" s="616"/>
      <c r="D500" s="616"/>
      <c r="E500" s="616"/>
      <c r="F500" s="485" t="s">
        <v>765</v>
      </c>
      <c r="G500" s="348">
        <v>0</v>
      </c>
    </row>
    <row r="501" spans="1:7">
      <c r="A501" s="615"/>
      <c r="B501" s="616"/>
      <c r="C501" s="616"/>
      <c r="D501" s="616"/>
      <c r="E501" s="616"/>
      <c r="F501" s="247" t="s">
        <v>314</v>
      </c>
      <c r="G501" s="353">
        <f>SUM(G499:G500)</f>
        <v>541.70000000000005</v>
      </c>
    </row>
    <row r="502" spans="1:7">
      <c r="A502" s="610" t="s">
        <v>807</v>
      </c>
      <c r="B502" s="611"/>
      <c r="C502" s="611"/>
      <c r="D502" s="611"/>
      <c r="E502" s="611"/>
      <c r="F502" s="611"/>
      <c r="G502" s="612"/>
    </row>
    <row r="503" spans="1:7">
      <c r="A503" s="613" t="s">
        <v>299</v>
      </c>
      <c r="B503" s="614"/>
      <c r="C503" s="264" t="s">
        <v>300</v>
      </c>
      <c r="D503" s="264" t="s">
        <v>2</v>
      </c>
      <c r="E503" s="264" t="s">
        <v>301</v>
      </c>
      <c r="F503" s="264" t="s">
        <v>302</v>
      </c>
      <c r="G503" s="345" t="s">
        <v>5</v>
      </c>
    </row>
    <row r="504" spans="1:7">
      <c r="A504" s="350" t="s">
        <v>483</v>
      </c>
      <c r="B504" s="223" t="s">
        <v>539</v>
      </c>
      <c r="C504" s="221" t="s">
        <v>303</v>
      </c>
      <c r="D504" s="221" t="s">
        <v>29</v>
      </c>
      <c r="E504" s="240">
        <v>0.28000000000000003</v>
      </c>
      <c r="F504" s="236">
        <v>0.18</v>
      </c>
      <c r="G504" s="354">
        <f>E504*F504</f>
        <v>5.04E-2</v>
      </c>
    </row>
    <row r="505" spans="1:7">
      <c r="A505" s="350" t="s">
        <v>554</v>
      </c>
      <c r="B505" s="223" t="s">
        <v>188</v>
      </c>
      <c r="C505" s="221" t="s">
        <v>303</v>
      </c>
      <c r="D505" s="221" t="s">
        <v>47</v>
      </c>
      <c r="E505" s="240">
        <v>1</v>
      </c>
      <c r="F505" s="236">
        <v>8</v>
      </c>
      <c r="G505" s="354">
        <f t="shared" ref="G505:G507" si="47">E505*F505</f>
        <v>8</v>
      </c>
    </row>
    <row r="506" spans="1:7">
      <c r="A506" s="350">
        <v>88248</v>
      </c>
      <c r="B506" s="223" t="s">
        <v>794</v>
      </c>
      <c r="C506" s="221" t="s">
        <v>303</v>
      </c>
      <c r="D506" s="221" t="s">
        <v>304</v>
      </c>
      <c r="E506" s="240">
        <v>0.5</v>
      </c>
      <c r="F506" s="236">
        <v>14.01</v>
      </c>
      <c r="G506" s="354">
        <f t="shared" si="47"/>
        <v>7.0049999999999999</v>
      </c>
    </row>
    <row r="507" spans="1:7">
      <c r="A507" s="350">
        <v>88267</v>
      </c>
      <c r="B507" s="223" t="s">
        <v>795</v>
      </c>
      <c r="C507" s="221" t="s">
        <v>303</v>
      </c>
      <c r="D507" s="221" t="s">
        <v>304</v>
      </c>
      <c r="E507" s="240">
        <v>0.5</v>
      </c>
      <c r="F507" s="236">
        <v>17.61</v>
      </c>
      <c r="G507" s="354">
        <f t="shared" si="47"/>
        <v>8.8049999999999997</v>
      </c>
    </row>
    <row r="508" spans="1:7">
      <c r="A508" s="615"/>
      <c r="B508" s="616"/>
      <c r="C508" s="616"/>
      <c r="D508" s="616"/>
      <c r="E508" s="616"/>
      <c r="F508" s="244" t="s">
        <v>312</v>
      </c>
      <c r="G508" s="347">
        <v>23.87</v>
      </c>
    </row>
    <row r="509" spans="1:7" ht="30">
      <c r="A509" s="615"/>
      <c r="B509" s="616"/>
      <c r="C509" s="616"/>
      <c r="D509" s="616"/>
      <c r="E509" s="616"/>
      <c r="F509" s="485" t="s">
        <v>765</v>
      </c>
      <c r="G509" s="348">
        <v>0</v>
      </c>
    </row>
    <row r="510" spans="1:7">
      <c r="A510" s="615"/>
      <c r="B510" s="616"/>
      <c r="C510" s="616"/>
      <c r="D510" s="616"/>
      <c r="E510" s="616"/>
      <c r="F510" s="247" t="s">
        <v>314</v>
      </c>
      <c r="G510" s="353">
        <f>SUM(G508:G509)</f>
        <v>23.87</v>
      </c>
    </row>
    <row r="511" spans="1:7" ht="21.75" customHeight="1">
      <c r="A511" s="610" t="s">
        <v>749</v>
      </c>
      <c r="B511" s="611"/>
      <c r="C511" s="611"/>
      <c r="D511" s="611"/>
      <c r="E511" s="611"/>
      <c r="F511" s="611"/>
      <c r="G511" s="612"/>
    </row>
    <row r="512" spans="1:7">
      <c r="A512" s="613" t="s">
        <v>299</v>
      </c>
      <c r="B512" s="614"/>
      <c r="C512" s="264" t="s">
        <v>300</v>
      </c>
      <c r="D512" s="264" t="s">
        <v>2</v>
      </c>
      <c r="E512" s="264" t="s">
        <v>301</v>
      </c>
      <c r="F512" s="264" t="s">
        <v>302</v>
      </c>
      <c r="G512" s="345" t="s">
        <v>5</v>
      </c>
    </row>
    <row r="513" spans="1:7">
      <c r="A513" s="349" t="s">
        <v>808</v>
      </c>
      <c r="B513" s="244" t="s">
        <v>752</v>
      </c>
      <c r="C513" s="508" t="s">
        <v>303</v>
      </c>
      <c r="D513" s="508" t="s">
        <v>47</v>
      </c>
      <c r="E513" s="217">
        <v>8.9999999999999993E-3</v>
      </c>
      <c r="F513" s="245">
        <v>113.5</v>
      </c>
      <c r="G513" s="347">
        <f>E513*F513</f>
        <v>1.0214999999999999</v>
      </c>
    </row>
    <row r="514" spans="1:7">
      <c r="A514" s="349" t="s">
        <v>809</v>
      </c>
      <c r="B514" s="244" t="s">
        <v>753</v>
      </c>
      <c r="C514" s="508" t="s">
        <v>303</v>
      </c>
      <c r="D514" s="508" t="s">
        <v>487</v>
      </c>
      <c r="E514" s="217">
        <v>5.0999999999999997E-2</v>
      </c>
      <c r="F514" s="245">
        <v>141.53</v>
      </c>
      <c r="G514" s="347">
        <f t="shared" ref="G514:G518" si="48">E514*F514</f>
        <v>7.2180299999999997</v>
      </c>
    </row>
    <row r="515" spans="1:7">
      <c r="A515" s="346" t="s">
        <v>810</v>
      </c>
      <c r="B515" s="244" t="s">
        <v>754</v>
      </c>
      <c r="C515" s="508" t="s">
        <v>303</v>
      </c>
      <c r="D515" s="508" t="s">
        <v>308</v>
      </c>
      <c r="E515" s="217">
        <v>7.0000000000000007E-2</v>
      </c>
      <c r="F515" s="245">
        <v>8.34</v>
      </c>
      <c r="G515" s="347">
        <f t="shared" si="48"/>
        <v>0.5838000000000001</v>
      </c>
    </row>
    <row r="516" spans="1:7">
      <c r="A516" s="346" t="s">
        <v>811</v>
      </c>
      <c r="B516" s="244" t="s">
        <v>812</v>
      </c>
      <c r="C516" s="508" t="s">
        <v>303</v>
      </c>
      <c r="D516" s="508" t="s">
        <v>487</v>
      </c>
      <c r="E516" s="217">
        <v>0.03</v>
      </c>
      <c r="F516" s="245">
        <v>232</v>
      </c>
      <c r="G516" s="347">
        <f t="shared" si="48"/>
        <v>6.96</v>
      </c>
    </row>
    <row r="517" spans="1:7">
      <c r="A517" s="349">
        <v>88239</v>
      </c>
      <c r="B517" s="244" t="s">
        <v>798</v>
      </c>
      <c r="C517" s="508" t="s">
        <v>303</v>
      </c>
      <c r="D517" s="508" t="s">
        <v>304</v>
      </c>
      <c r="E517" s="217">
        <v>1.05</v>
      </c>
      <c r="F517" s="245">
        <v>14.7</v>
      </c>
      <c r="G517" s="347">
        <f t="shared" si="48"/>
        <v>15.435</v>
      </c>
    </row>
    <row r="518" spans="1:7">
      <c r="A518" s="349">
        <v>88261</v>
      </c>
      <c r="B518" s="244" t="s">
        <v>764</v>
      </c>
      <c r="C518" s="508" t="s">
        <v>303</v>
      </c>
      <c r="D518" s="508" t="s">
        <v>304</v>
      </c>
      <c r="E518" s="217">
        <v>1.05</v>
      </c>
      <c r="F518" s="245">
        <v>17.940000000000001</v>
      </c>
      <c r="G518" s="347">
        <f t="shared" si="48"/>
        <v>18.837000000000003</v>
      </c>
    </row>
    <row r="519" spans="1:7" ht="22.5" customHeight="1">
      <c r="A519" s="608"/>
      <c r="B519" s="609"/>
      <c r="C519" s="609"/>
      <c r="D519" s="609"/>
      <c r="E519" s="609"/>
      <c r="F519" s="244" t="s">
        <v>312</v>
      </c>
      <c r="G519" s="347">
        <f>SUM(G513:G518)</f>
        <v>50.055330000000005</v>
      </c>
    </row>
    <row r="520" spans="1:7" ht="30">
      <c r="A520" s="608"/>
      <c r="B520" s="609"/>
      <c r="C520" s="609"/>
      <c r="D520" s="609"/>
      <c r="E520" s="609"/>
      <c r="F520" s="485" t="s">
        <v>765</v>
      </c>
      <c r="G520" s="348">
        <v>0</v>
      </c>
    </row>
    <row r="521" spans="1:7">
      <c r="A521" s="608"/>
      <c r="B521" s="609"/>
      <c r="C521" s="609"/>
      <c r="D521" s="609"/>
      <c r="E521" s="609"/>
      <c r="F521" s="247" t="s">
        <v>314</v>
      </c>
      <c r="G521" s="353">
        <f>SUM(G519:G520)</f>
        <v>50.055330000000005</v>
      </c>
    </row>
    <row r="522" spans="1:7">
      <c r="A522" s="610" t="s">
        <v>813</v>
      </c>
      <c r="B522" s="611"/>
      <c r="C522" s="611"/>
      <c r="D522" s="611"/>
      <c r="E522" s="611"/>
      <c r="F522" s="611"/>
      <c r="G522" s="612"/>
    </row>
    <row r="523" spans="1:7">
      <c r="A523" s="613" t="s">
        <v>299</v>
      </c>
      <c r="B523" s="614"/>
      <c r="C523" s="264" t="s">
        <v>300</v>
      </c>
      <c r="D523" s="264" t="s">
        <v>2</v>
      </c>
      <c r="E523" s="264" t="s">
        <v>301</v>
      </c>
      <c r="F523" s="264" t="s">
        <v>302</v>
      </c>
      <c r="G523" s="345" t="s">
        <v>5</v>
      </c>
    </row>
    <row r="524" spans="1:7">
      <c r="A524" s="349" t="s">
        <v>562</v>
      </c>
      <c r="B524" s="222" t="s">
        <v>563</v>
      </c>
      <c r="C524" s="508" t="s">
        <v>303</v>
      </c>
      <c r="D524" s="508" t="s">
        <v>47</v>
      </c>
      <c r="E524" s="217">
        <v>1.4</v>
      </c>
      <c r="F524" s="236">
        <v>0.49</v>
      </c>
      <c r="G524" s="354">
        <f>E524*F524</f>
        <v>0.68599999999999994</v>
      </c>
    </row>
    <row r="525" spans="1:7">
      <c r="A525" s="349" t="s">
        <v>560</v>
      </c>
      <c r="B525" s="222" t="s">
        <v>561</v>
      </c>
      <c r="C525" s="508" t="s">
        <v>303</v>
      </c>
      <c r="D525" s="508" t="s">
        <v>47</v>
      </c>
      <c r="E525" s="217">
        <v>1.4</v>
      </c>
      <c r="F525" s="236">
        <v>1.89</v>
      </c>
      <c r="G525" s="354">
        <f t="shared" ref="G525:G530" si="49">E525*F525</f>
        <v>2.6459999999999999</v>
      </c>
    </row>
    <row r="526" spans="1:7">
      <c r="A526" s="349" t="s">
        <v>558</v>
      </c>
      <c r="B526" s="222" t="s">
        <v>559</v>
      </c>
      <c r="C526" s="508" t="s">
        <v>303</v>
      </c>
      <c r="D526" s="508" t="s">
        <v>47</v>
      </c>
      <c r="E526" s="217">
        <v>1.4</v>
      </c>
      <c r="F526" s="236">
        <v>1.1599999999999999</v>
      </c>
      <c r="G526" s="354">
        <f t="shared" si="49"/>
        <v>1.6239999999999999</v>
      </c>
    </row>
    <row r="527" spans="1:7" ht="13.9" customHeight="1">
      <c r="A527" s="349" t="s">
        <v>555</v>
      </c>
      <c r="B527" s="222" t="s">
        <v>556</v>
      </c>
      <c r="C527" s="508" t="s">
        <v>303</v>
      </c>
      <c r="D527" s="508" t="s">
        <v>308</v>
      </c>
      <c r="E527" s="217">
        <v>0.01</v>
      </c>
      <c r="F527" s="236">
        <v>12.3</v>
      </c>
      <c r="G527" s="354">
        <f t="shared" si="49"/>
        <v>0.12300000000000001</v>
      </c>
    </row>
    <row r="528" spans="1:7">
      <c r="A528" s="349" t="s">
        <v>814</v>
      </c>
      <c r="B528" s="222" t="s">
        <v>815</v>
      </c>
      <c r="C528" s="508" t="s">
        <v>303</v>
      </c>
      <c r="D528" s="508" t="s">
        <v>47</v>
      </c>
      <c r="E528" s="217">
        <v>0.56000000000000005</v>
      </c>
      <c r="F528" s="236">
        <v>69.52</v>
      </c>
      <c r="G528" s="354">
        <f t="shared" si="49"/>
        <v>38.931200000000004</v>
      </c>
    </row>
    <row r="529" spans="1:7">
      <c r="A529" s="349">
        <v>88316</v>
      </c>
      <c r="B529" s="222" t="s">
        <v>339</v>
      </c>
      <c r="C529" s="508" t="s">
        <v>303</v>
      </c>
      <c r="D529" s="508" t="s">
        <v>304</v>
      </c>
      <c r="E529" s="217">
        <v>0.5</v>
      </c>
      <c r="F529" s="236">
        <v>14.36</v>
      </c>
      <c r="G529" s="354">
        <f t="shared" si="49"/>
        <v>7.18</v>
      </c>
    </row>
    <row r="530" spans="1:7">
      <c r="A530" s="349">
        <v>88323</v>
      </c>
      <c r="B530" s="222" t="s">
        <v>816</v>
      </c>
      <c r="C530" s="508" t="s">
        <v>303</v>
      </c>
      <c r="D530" s="508" t="s">
        <v>304</v>
      </c>
      <c r="E530" s="235">
        <v>0.5</v>
      </c>
      <c r="F530" s="236">
        <v>17.88</v>
      </c>
      <c r="G530" s="354">
        <f t="shared" si="49"/>
        <v>8.94</v>
      </c>
    </row>
    <row r="531" spans="1:7">
      <c r="A531" s="608"/>
      <c r="B531" s="609"/>
      <c r="C531" s="609"/>
      <c r="D531" s="609"/>
      <c r="E531" s="609"/>
      <c r="F531" s="244" t="s">
        <v>312</v>
      </c>
      <c r="G531" s="347">
        <f>SUM(G524:G530)</f>
        <v>60.130200000000002</v>
      </c>
    </row>
    <row r="532" spans="1:7" ht="30">
      <c r="A532" s="608"/>
      <c r="B532" s="609"/>
      <c r="C532" s="609"/>
      <c r="D532" s="609"/>
      <c r="E532" s="609"/>
      <c r="F532" s="485" t="s">
        <v>765</v>
      </c>
      <c r="G532" s="348">
        <v>0</v>
      </c>
    </row>
    <row r="533" spans="1:7">
      <c r="A533" s="608"/>
      <c r="B533" s="609"/>
      <c r="C533" s="609"/>
      <c r="D533" s="609"/>
      <c r="E533" s="609"/>
      <c r="F533" s="247" t="s">
        <v>314</v>
      </c>
      <c r="G533" s="353">
        <f>SUM(G531:G532)</f>
        <v>60.130200000000002</v>
      </c>
    </row>
    <row r="534" spans="1:7">
      <c r="A534" s="610" t="s">
        <v>750</v>
      </c>
      <c r="B534" s="611"/>
      <c r="C534" s="611"/>
      <c r="D534" s="611"/>
      <c r="E534" s="611"/>
      <c r="F534" s="611"/>
      <c r="G534" s="612"/>
    </row>
    <row r="535" spans="1:7">
      <c r="A535" s="613" t="s">
        <v>299</v>
      </c>
      <c r="B535" s="614"/>
      <c r="C535" s="264" t="s">
        <v>300</v>
      </c>
      <c r="D535" s="264" t="s">
        <v>2</v>
      </c>
      <c r="E535" s="264" t="s">
        <v>301</v>
      </c>
      <c r="F535" s="264" t="s">
        <v>302</v>
      </c>
      <c r="G535" s="345" t="s">
        <v>5</v>
      </c>
    </row>
    <row r="536" spans="1:7" ht="13.9" customHeight="1">
      <c r="A536" s="349" t="s">
        <v>557</v>
      </c>
      <c r="B536" s="222" t="s">
        <v>572</v>
      </c>
      <c r="C536" s="508" t="s">
        <v>303</v>
      </c>
      <c r="D536" s="508" t="s">
        <v>207</v>
      </c>
      <c r="E536" s="235">
        <v>0.14000000000000001</v>
      </c>
      <c r="F536" s="236">
        <v>25.66</v>
      </c>
      <c r="G536" s="354">
        <f>E536*F536</f>
        <v>3.5924000000000005</v>
      </c>
    </row>
    <row r="537" spans="1:7">
      <c r="A537" s="349">
        <v>88316</v>
      </c>
      <c r="B537" s="222" t="s">
        <v>339</v>
      </c>
      <c r="C537" s="508" t="s">
        <v>303</v>
      </c>
      <c r="D537" s="508" t="s">
        <v>304</v>
      </c>
      <c r="E537" s="235">
        <v>0.2</v>
      </c>
      <c r="F537" s="236">
        <v>14.36</v>
      </c>
      <c r="G537" s="354">
        <f>E537*F537</f>
        <v>2.8719999999999999</v>
      </c>
    </row>
    <row r="538" spans="1:7">
      <c r="A538" s="608"/>
      <c r="B538" s="609"/>
      <c r="C538" s="609"/>
      <c r="D538" s="609"/>
      <c r="E538" s="609"/>
      <c r="F538" s="244" t="s">
        <v>312</v>
      </c>
      <c r="G538" s="347">
        <f>SUM(G536:G537)</f>
        <v>6.4644000000000004</v>
      </c>
    </row>
    <row r="539" spans="1:7" ht="30">
      <c r="A539" s="608"/>
      <c r="B539" s="609"/>
      <c r="C539" s="609"/>
      <c r="D539" s="609"/>
      <c r="E539" s="609"/>
      <c r="F539" s="485" t="s">
        <v>765</v>
      </c>
      <c r="G539" s="348">
        <v>0</v>
      </c>
    </row>
    <row r="540" spans="1:7">
      <c r="A540" s="608"/>
      <c r="B540" s="609"/>
      <c r="C540" s="609"/>
      <c r="D540" s="609"/>
      <c r="E540" s="609"/>
      <c r="F540" s="247" t="s">
        <v>314</v>
      </c>
      <c r="G540" s="353">
        <f>SUM(G538:G539)</f>
        <v>6.4644000000000004</v>
      </c>
    </row>
    <row r="541" spans="1:7" s="255" customFormat="1">
      <c r="A541" s="610" t="s">
        <v>751</v>
      </c>
      <c r="B541" s="611"/>
      <c r="C541" s="611"/>
      <c r="D541" s="611"/>
      <c r="E541" s="611"/>
      <c r="F541" s="611"/>
      <c r="G541" s="612"/>
    </row>
    <row r="542" spans="1:7" s="255" customFormat="1">
      <c r="A542" s="613" t="s">
        <v>299</v>
      </c>
      <c r="B542" s="614"/>
      <c r="C542" s="264" t="s">
        <v>300</v>
      </c>
      <c r="D542" s="264" t="s">
        <v>2</v>
      </c>
      <c r="E542" s="264" t="s">
        <v>301</v>
      </c>
      <c r="F542" s="264" t="s">
        <v>302</v>
      </c>
      <c r="G542" s="345" t="s">
        <v>5</v>
      </c>
    </row>
    <row r="543" spans="1:7" s="255" customFormat="1">
      <c r="A543" s="349" t="s">
        <v>817</v>
      </c>
      <c r="B543" s="222" t="s">
        <v>818</v>
      </c>
      <c r="C543" s="508" t="s">
        <v>303</v>
      </c>
      <c r="D543" s="508" t="s">
        <v>97</v>
      </c>
      <c r="E543" s="217">
        <v>1.1000000000000001</v>
      </c>
      <c r="F543" s="236">
        <v>4.1100000000000003</v>
      </c>
      <c r="G543" s="354">
        <f>E543*F543</f>
        <v>4.5210000000000008</v>
      </c>
    </row>
    <row r="544" spans="1:7" s="255" customFormat="1">
      <c r="A544" s="349">
        <v>88316</v>
      </c>
      <c r="B544" s="222" t="s">
        <v>339</v>
      </c>
      <c r="C544" s="508" t="s">
        <v>303</v>
      </c>
      <c r="D544" s="508" t="s">
        <v>304</v>
      </c>
      <c r="E544" s="217">
        <v>0.5</v>
      </c>
      <c r="F544" s="236">
        <v>14.36</v>
      </c>
      <c r="G544" s="354">
        <f t="shared" ref="G544:G545" si="50">E544*F544</f>
        <v>7.18</v>
      </c>
    </row>
    <row r="545" spans="1:7" s="255" customFormat="1">
      <c r="A545" s="349">
        <v>88323</v>
      </c>
      <c r="B545" s="222" t="s">
        <v>816</v>
      </c>
      <c r="C545" s="508" t="s">
        <v>303</v>
      </c>
      <c r="D545" s="508" t="s">
        <v>304</v>
      </c>
      <c r="E545" s="217">
        <v>0.5</v>
      </c>
      <c r="F545" s="236">
        <v>17.88</v>
      </c>
      <c r="G545" s="354">
        <f t="shared" si="50"/>
        <v>8.94</v>
      </c>
    </row>
    <row r="546" spans="1:7" s="255" customFormat="1">
      <c r="A546" s="608"/>
      <c r="B546" s="609"/>
      <c r="C546" s="609"/>
      <c r="D546" s="609"/>
      <c r="E546" s="609"/>
      <c r="F546" s="244" t="s">
        <v>312</v>
      </c>
      <c r="G546" s="347">
        <f>SUM(G543:G545)</f>
        <v>20.640999999999998</v>
      </c>
    </row>
    <row r="547" spans="1:7" s="255" customFormat="1" ht="30">
      <c r="A547" s="608"/>
      <c r="B547" s="609"/>
      <c r="C547" s="609"/>
      <c r="D547" s="609"/>
      <c r="E547" s="609"/>
      <c r="F547" s="485" t="s">
        <v>765</v>
      </c>
      <c r="G547" s="348">
        <v>0</v>
      </c>
    </row>
    <row r="548" spans="1:7" s="255" customFormat="1">
      <c r="A548" s="608"/>
      <c r="B548" s="609"/>
      <c r="C548" s="609"/>
      <c r="D548" s="609"/>
      <c r="E548" s="609"/>
      <c r="F548" s="247" t="s">
        <v>314</v>
      </c>
      <c r="G548" s="353">
        <f>G546+G547</f>
        <v>20.640999999999998</v>
      </c>
    </row>
    <row r="549" spans="1:7">
      <c r="A549" s="610" t="s">
        <v>564</v>
      </c>
      <c r="B549" s="611"/>
      <c r="C549" s="611"/>
      <c r="D549" s="611"/>
      <c r="E549" s="611"/>
      <c r="F549" s="611"/>
      <c r="G549" s="612"/>
    </row>
    <row r="550" spans="1:7" ht="18.75" customHeight="1">
      <c r="A550" s="613" t="s">
        <v>299</v>
      </c>
      <c r="B550" s="614"/>
      <c r="C550" s="264" t="s">
        <v>300</v>
      </c>
      <c r="D550" s="264" t="s">
        <v>2</v>
      </c>
      <c r="E550" s="264" t="s">
        <v>301</v>
      </c>
      <c r="F550" s="264" t="s">
        <v>302</v>
      </c>
      <c r="G550" s="345" t="s">
        <v>5</v>
      </c>
    </row>
    <row r="551" spans="1:7">
      <c r="A551" s="349" t="s">
        <v>565</v>
      </c>
      <c r="B551" s="222" t="s">
        <v>193</v>
      </c>
      <c r="C551" s="508" t="s">
        <v>303</v>
      </c>
      <c r="D551" s="508" t="s">
        <v>47</v>
      </c>
      <c r="E551" s="237">
        <v>1</v>
      </c>
      <c r="F551" s="236">
        <v>23.13</v>
      </c>
      <c r="G551" s="354">
        <f>E551*F551</f>
        <v>23.13</v>
      </c>
    </row>
    <row r="552" spans="1:7">
      <c r="A552" s="349">
        <v>88242</v>
      </c>
      <c r="B552" s="222" t="s">
        <v>774</v>
      </c>
      <c r="C552" s="508" t="s">
        <v>303</v>
      </c>
      <c r="D552" s="508" t="s">
        <v>304</v>
      </c>
      <c r="E552" s="237">
        <v>0.2</v>
      </c>
      <c r="F552" s="236">
        <v>14.38</v>
      </c>
      <c r="G552" s="354">
        <f t="shared" ref="G552:G553" si="51">E552*F552</f>
        <v>2.8760000000000003</v>
      </c>
    </row>
    <row r="553" spans="1:7">
      <c r="A553" s="349">
        <v>88309</v>
      </c>
      <c r="B553" s="222" t="s">
        <v>346</v>
      </c>
      <c r="C553" s="508" t="s">
        <v>303</v>
      </c>
      <c r="D553" s="508" t="s">
        <v>304</v>
      </c>
      <c r="E553" s="237">
        <v>0.2</v>
      </c>
      <c r="F553" s="236">
        <v>18.03</v>
      </c>
      <c r="G553" s="354">
        <f t="shared" si="51"/>
        <v>3.6060000000000003</v>
      </c>
    </row>
    <row r="554" spans="1:7">
      <c r="A554" s="608"/>
      <c r="B554" s="609"/>
      <c r="C554" s="609"/>
      <c r="D554" s="609"/>
      <c r="E554" s="609"/>
      <c r="F554" s="244" t="s">
        <v>312</v>
      </c>
      <c r="G554" s="347">
        <v>29.62</v>
      </c>
    </row>
    <row r="555" spans="1:7" ht="30">
      <c r="A555" s="608"/>
      <c r="B555" s="609"/>
      <c r="C555" s="609"/>
      <c r="D555" s="609"/>
      <c r="E555" s="609"/>
      <c r="F555" s="485" t="s">
        <v>765</v>
      </c>
      <c r="G555" s="348">
        <v>0</v>
      </c>
    </row>
    <row r="556" spans="1:7">
      <c r="A556" s="608"/>
      <c r="B556" s="609"/>
      <c r="C556" s="609"/>
      <c r="D556" s="609"/>
      <c r="E556" s="609"/>
      <c r="F556" s="247" t="s">
        <v>314</v>
      </c>
      <c r="G556" s="353">
        <f>SUM(G554:G555)</f>
        <v>29.62</v>
      </c>
    </row>
    <row r="557" spans="1:7">
      <c r="A557" s="617" t="s">
        <v>755</v>
      </c>
      <c r="B557" s="618"/>
      <c r="C557" s="618"/>
      <c r="D557" s="618"/>
      <c r="E557" s="618"/>
      <c r="F557" s="618"/>
      <c r="G557" s="619"/>
    </row>
    <row r="558" spans="1:7">
      <c r="A558" s="620" t="s">
        <v>299</v>
      </c>
      <c r="B558" s="621"/>
      <c r="C558" s="476" t="s">
        <v>300</v>
      </c>
      <c r="D558" s="476" t="s">
        <v>2</v>
      </c>
      <c r="E558" s="476" t="s">
        <v>301</v>
      </c>
      <c r="F558" s="476" t="s">
        <v>302</v>
      </c>
      <c r="G558" s="477" t="s">
        <v>5</v>
      </c>
    </row>
    <row r="559" spans="1:7">
      <c r="A559" s="478" t="s">
        <v>819</v>
      </c>
      <c r="B559" s="491" t="s">
        <v>820</v>
      </c>
      <c r="C559" s="480" t="s">
        <v>303</v>
      </c>
      <c r="D559" s="480" t="s">
        <v>47</v>
      </c>
      <c r="E559" s="492">
        <v>1</v>
      </c>
      <c r="F559" s="493">
        <v>167.5</v>
      </c>
      <c r="G559" s="483">
        <f>E559*F559</f>
        <v>167.5</v>
      </c>
    </row>
    <row r="560" spans="1:7">
      <c r="A560" s="478">
        <v>88242</v>
      </c>
      <c r="B560" s="491" t="s">
        <v>774</v>
      </c>
      <c r="C560" s="480" t="s">
        <v>303</v>
      </c>
      <c r="D560" s="480" t="s">
        <v>304</v>
      </c>
      <c r="E560" s="492">
        <v>0.5</v>
      </c>
      <c r="F560" s="493">
        <v>14.38</v>
      </c>
      <c r="G560" s="483">
        <f t="shared" ref="G560:G561" si="52">E560*F560</f>
        <v>7.19</v>
      </c>
    </row>
    <row r="561" spans="1:7">
      <c r="A561" s="478">
        <v>88309</v>
      </c>
      <c r="B561" s="491" t="s">
        <v>346</v>
      </c>
      <c r="C561" s="480" t="s">
        <v>303</v>
      </c>
      <c r="D561" s="480" t="s">
        <v>304</v>
      </c>
      <c r="E561" s="492">
        <v>0.5</v>
      </c>
      <c r="F561" s="493">
        <v>18.03</v>
      </c>
      <c r="G561" s="483">
        <f t="shared" si="52"/>
        <v>9.0150000000000006</v>
      </c>
    </row>
    <row r="562" spans="1:7">
      <c r="A562" s="630"/>
      <c r="B562" s="631"/>
      <c r="C562" s="631"/>
      <c r="D562" s="631"/>
      <c r="E562" s="631"/>
      <c r="F562" s="479" t="s">
        <v>312</v>
      </c>
      <c r="G562" s="483">
        <f>SUM(G559:G561)</f>
        <v>183.70499999999998</v>
      </c>
    </row>
    <row r="563" spans="1:7" ht="30">
      <c r="A563" s="630"/>
      <c r="B563" s="631"/>
      <c r="C563" s="631"/>
      <c r="D563" s="631"/>
      <c r="E563" s="631"/>
      <c r="F563" s="485" t="s">
        <v>765</v>
      </c>
      <c r="G563" s="486">
        <v>0</v>
      </c>
    </row>
    <row r="564" spans="1:7">
      <c r="A564" s="630"/>
      <c r="B564" s="631"/>
      <c r="C564" s="631"/>
      <c r="D564" s="631"/>
      <c r="E564" s="631"/>
      <c r="F564" s="487" t="s">
        <v>314</v>
      </c>
      <c r="G564" s="488">
        <f>SUM(G562:G563)</f>
        <v>183.70499999999998</v>
      </c>
    </row>
    <row r="565" spans="1:7">
      <c r="A565" s="610" t="s">
        <v>566</v>
      </c>
      <c r="B565" s="611"/>
      <c r="C565" s="611"/>
      <c r="D565" s="611"/>
      <c r="E565" s="611"/>
      <c r="F565" s="611"/>
      <c r="G565" s="612"/>
    </row>
    <row r="566" spans="1:7">
      <c r="A566" s="613" t="s">
        <v>299</v>
      </c>
      <c r="B566" s="614"/>
      <c r="C566" s="264" t="s">
        <v>300</v>
      </c>
      <c r="D566" s="264" t="s">
        <v>2</v>
      </c>
      <c r="E566" s="264" t="s">
        <v>301</v>
      </c>
      <c r="F566" s="264" t="s">
        <v>302</v>
      </c>
      <c r="G566" s="345" t="s">
        <v>5</v>
      </c>
    </row>
    <row r="567" spans="1:7">
      <c r="A567" s="349" t="s">
        <v>567</v>
      </c>
      <c r="B567" s="222" t="s">
        <v>568</v>
      </c>
      <c r="C567" s="508" t="s">
        <v>303</v>
      </c>
      <c r="D567" s="508" t="s">
        <v>29</v>
      </c>
      <c r="E567" s="237">
        <v>1</v>
      </c>
      <c r="F567" s="236">
        <v>210</v>
      </c>
      <c r="G567" s="354">
        <f>E567*F567</f>
        <v>210</v>
      </c>
    </row>
    <row r="568" spans="1:7">
      <c r="A568" s="349">
        <v>110141</v>
      </c>
      <c r="B568" s="222" t="s">
        <v>569</v>
      </c>
      <c r="C568" s="508" t="s">
        <v>303</v>
      </c>
      <c r="D568" s="508" t="s">
        <v>329</v>
      </c>
      <c r="E568" s="237">
        <v>8.0000000000000002E-3</v>
      </c>
      <c r="F568" s="236">
        <v>394.9</v>
      </c>
      <c r="G568" s="354">
        <f t="shared" ref="G568:G570" si="53">E568*F568</f>
        <v>3.1591999999999998</v>
      </c>
    </row>
    <row r="569" spans="1:7">
      <c r="A569" s="349">
        <v>88242</v>
      </c>
      <c r="B569" s="222" t="s">
        <v>774</v>
      </c>
      <c r="C569" s="508" t="s">
        <v>303</v>
      </c>
      <c r="D569" s="508" t="s">
        <v>304</v>
      </c>
      <c r="E569" s="237">
        <v>0.2</v>
      </c>
      <c r="F569" s="236">
        <v>14.38</v>
      </c>
      <c r="G569" s="354">
        <f t="shared" si="53"/>
        <v>2.8760000000000003</v>
      </c>
    </row>
    <row r="570" spans="1:7">
      <c r="A570" s="349">
        <v>88309</v>
      </c>
      <c r="B570" s="222" t="s">
        <v>346</v>
      </c>
      <c r="C570" s="508" t="s">
        <v>303</v>
      </c>
      <c r="D570" s="508" t="s">
        <v>304</v>
      </c>
      <c r="E570" s="237">
        <v>0.2</v>
      </c>
      <c r="F570" s="236">
        <v>18.03</v>
      </c>
      <c r="G570" s="354">
        <f t="shared" si="53"/>
        <v>3.6060000000000003</v>
      </c>
    </row>
    <row r="571" spans="1:7">
      <c r="A571" s="608"/>
      <c r="B571" s="609"/>
      <c r="C571" s="609"/>
      <c r="D571" s="609"/>
      <c r="E571" s="609"/>
      <c r="F571" s="244" t="s">
        <v>312</v>
      </c>
      <c r="G571" s="347">
        <v>219.65</v>
      </c>
    </row>
    <row r="572" spans="1:7" ht="30">
      <c r="A572" s="608"/>
      <c r="B572" s="609"/>
      <c r="C572" s="609"/>
      <c r="D572" s="609"/>
      <c r="E572" s="609"/>
      <c r="F572" s="485" t="s">
        <v>765</v>
      </c>
      <c r="G572" s="348">
        <v>0</v>
      </c>
    </row>
    <row r="573" spans="1:7">
      <c r="A573" s="608"/>
      <c r="B573" s="609"/>
      <c r="C573" s="609"/>
      <c r="D573" s="609"/>
      <c r="E573" s="609"/>
      <c r="F573" s="247" t="s">
        <v>314</v>
      </c>
      <c r="G573" s="353">
        <f>SUM(G571:G572)</f>
        <v>219.65</v>
      </c>
    </row>
    <row r="574" spans="1:7">
      <c r="A574" s="610" t="s">
        <v>570</v>
      </c>
      <c r="B574" s="611"/>
      <c r="C574" s="611"/>
      <c r="D574" s="611"/>
      <c r="E574" s="611"/>
      <c r="F574" s="611"/>
      <c r="G574" s="612"/>
    </row>
    <row r="575" spans="1:7">
      <c r="A575" s="613" t="s">
        <v>299</v>
      </c>
      <c r="B575" s="614"/>
      <c r="C575" s="264" t="s">
        <v>300</v>
      </c>
      <c r="D575" s="264" t="s">
        <v>2</v>
      </c>
      <c r="E575" s="264" t="s">
        <v>301</v>
      </c>
      <c r="F575" s="264" t="s">
        <v>302</v>
      </c>
      <c r="G575" s="345" t="s">
        <v>5</v>
      </c>
    </row>
    <row r="576" spans="1:7">
      <c r="A576" s="346">
        <v>88316</v>
      </c>
      <c r="B576" s="244" t="s">
        <v>339</v>
      </c>
      <c r="C576" s="508" t="s">
        <v>303</v>
      </c>
      <c r="D576" s="508" t="s">
        <v>304</v>
      </c>
      <c r="E576" s="217">
        <v>0.4</v>
      </c>
      <c r="F576" s="245">
        <v>14.36</v>
      </c>
      <c r="G576" s="347">
        <f>E576*F576</f>
        <v>5.7439999999999998</v>
      </c>
    </row>
    <row r="577" spans="1:7">
      <c r="A577" s="608"/>
      <c r="B577" s="609"/>
      <c r="C577" s="609"/>
      <c r="D577" s="609"/>
      <c r="E577" s="609"/>
      <c r="F577" s="244" t="s">
        <v>312</v>
      </c>
      <c r="G577" s="347">
        <f>SUM(G576)</f>
        <v>5.7439999999999998</v>
      </c>
    </row>
    <row r="578" spans="1:7" ht="30">
      <c r="A578" s="608"/>
      <c r="B578" s="609"/>
      <c r="C578" s="609"/>
      <c r="D578" s="609"/>
      <c r="E578" s="609"/>
      <c r="F578" s="485" t="s">
        <v>765</v>
      </c>
      <c r="G578" s="348">
        <v>0</v>
      </c>
    </row>
    <row r="579" spans="1:7">
      <c r="A579" s="608"/>
      <c r="B579" s="609"/>
      <c r="C579" s="609"/>
      <c r="D579" s="609"/>
      <c r="E579" s="609"/>
      <c r="F579" s="247" t="s">
        <v>314</v>
      </c>
      <c r="G579" s="353">
        <f>G577</f>
        <v>5.7439999999999998</v>
      </c>
    </row>
    <row r="580" spans="1:7">
      <c r="A580" s="610" t="s">
        <v>571</v>
      </c>
      <c r="B580" s="611"/>
      <c r="C580" s="611"/>
      <c r="D580" s="611"/>
      <c r="E580" s="611"/>
      <c r="F580" s="611"/>
      <c r="G580" s="612"/>
    </row>
    <row r="581" spans="1:7">
      <c r="A581" s="613" t="s">
        <v>299</v>
      </c>
      <c r="B581" s="614"/>
      <c r="C581" s="264" t="s">
        <v>300</v>
      </c>
      <c r="D581" s="264" t="s">
        <v>2</v>
      </c>
      <c r="E581" s="264" t="s">
        <v>301</v>
      </c>
      <c r="F581" s="264" t="s">
        <v>302</v>
      </c>
      <c r="G581" s="345" t="s">
        <v>5</v>
      </c>
    </row>
    <row r="582" spans="1:7">
      <c r="A582" s="350" t="s">
        <v>573</v>
      </c>
      <c r="B582" s="220" t="s">
        <v>574</v>
      </c>
      <c r="C582" s="221" t="s">
        <v>303</v>
      </c>
      <c r="D582" s="221" t="s">
        <v>47</v>
      </c>
      <c r="E582" s="226">
        <v>3</v>
      </c>
      <c r="F582" s="246">
        <v>361.03</v>
      </c>
      <c r="G582" s="348">
        <f>E582*F582</f>
        <v>1083.0899999999999</v>
      </c>
    </row>
    <row r="583" spans="1:7" ht="30">
      <c r="A583" s="350">
        <v>20174</v>
      </c>
      <c r="B583" s="248" t="s">
        <v>575</v>
      </c>
      <c r="C583" s="221" t="s">
        <v>303</v>
      </c>
      <c r="D583" s="221" t="s">
        <v>463</v>
      </c>
      <c r="E583" s="226">
        <v>0.17</v>
      </c>
      <c r="F583" s="246">
        <v>89.36</v>
      </c>
      <c r="G583" s="348">
        <f t="shared" ref="G583:G586" si="54">E583*F583</f>
        <v>15.1912</v>
      </c>
    </row>
    <row r="584" spans="1:7">
      <c r="A584" s="350">
        <v>30010</v>
      </c>
      <c r="B584" s="220" t="s">
        <v>370</v>
      </c>
      <c r="C584" s="221" t="s">
        <v>303</v>
      </c>
      <c r="D584" s="221" t="s">
        <v>463</v>
      </c>
      <c r="E584" s="226">
        <v>0.17</v>
      </c>
      <c r="F584" s="246">
        <v>43.08</v>
      </c>
      <c r="G584" s="348">
        <f t="shared" si="54"/>
        <v>7.3235999999999999</v>
      </c>
    </row>
    <row r="585" spans="1:7" ht="30">
      <c r="A585" s="350">
        <v>50260</v>
      </c>
      <c r="B585" s="248" t="s">
        <v>576</v>
      </c>
      <c r="C585" s="221" t="s">
        <v>303</v>
      </c>
      <c r="D585" s="221" t="s">
        <v>463</v>
      </c>
      <c r="E585" s="226">
        <v>0.72</v>
      </c>
      <c r="F585" s="246">
        <v>594.70000000000005</v>
      </c>
      <c r="G585" s="348">
        <f t="shared" si="54"/>
        <v>428.18400000000003</v>
      </c>
    </row>
    <row r="586" spans="1:7">
      <c r="A586" s="350">
        <v>130113</v>
      </c>
      <c r="B586" s="220" t="s">
        <v>421</v>
      </c>
      <c r="C586" s="221" t="s">
        <v>303</v>
      </c>
      <c r="D586" s="221" t="s">
        <v>478</v>
      </c>
      <c r="E586" s="226">
        <v>6.8</v>
      </c>
      <c r="F586" s="246">
        <v>40.450000000000003</v>
      </c>
      <c r="G586" s="348">
        <f t="shared" si="54"/>
        <v>275.06</v>
      </c>
    </row>
    <row r="587" spans="1:7">
      <c r="A587" s="608"/>
      <c r="B587" s="609"/>
      <c r="C587" s="609"/>
      <c r="D587" s="609"/>
      <c r="E587" s="609"/>
      <c r="F587" s="244" t="s">
        <v>312</v>
      </c>
      <c r="G587" s="364">
        <v>1808.84</v>
      </c>
    </row>
    <row r="588" spans="1:7" ht="30">
      <c r="A588" s="608"/>
      <c r="B588" s="609"/>
      <c r="C588" s="609"/>
      <c r="D588" s="609"/>
      <c r="E588" s="609"/>
      <c r="F588" s="485" t="s">
        <v>765</v>
      </c>
      <c r="G588" s="348">
        <v>0</v>
      </c>
    </row>
    <row r="589" spans="1:7">
      <c r="A589" s="608"/>
      <c r="B589" s="609"/>
      <c r="C589" s="609"/>
      <c r="D589" s="609"/>
      <c r="E589" s="609"/>
      <c r="F589" s="247" t="s">
        <v>314</v>
      </c>
      <c r="G589" s="416">
        <f>SUM(G587:G588)</f>
        <v>1808.84</v>
      </c>
    </row>
    <row r="590" spans="1:7">
      <c r="A590" s="610" t="s">
        <v>756</v>
      </c>
      <c r="B590" s="611"/>
      <c r="C590" s="611"/>
      <c r="D590" s="611"/>
      <c r="E590" s="611"/>
      <c r="F590" s="611"/>
      <c r="G590" s="612"/>
    </row>
    <row r="591" spans="1:7" s="255" customFormat="1">
      <c r="A591" s="613" t="s">
        <v>299</v>
      </c>
      <c r="B591" s="614"/>
      <c r="C591" s="264" t="s">
        <v>300</v>
      </c>
      <c r="D591" s="264" t="s">
        <v>2</v>
      </c>
      <c r="E591" s="264" t="s">
        <v>301</v>
      </c>
      <c r="F591" s="264" t="s">
        <v>302</v>
      </c>
      <c r="G591" s="345" t="s">
        <v>5</v>
      </c>
    </row>
    <row r="592" spans="1:7" s="255" customFormat="1">
      <c r="A592" s="512">
        <v>10269</v>
      </c>
      <c r="B592" s="421" t="s">
        <v>673</v>
      </c>
      <c r="C592" s="417" t="s">
        <v>303</v>
      </c>
      <c r="D592" s="417" t="s">
        <v>29</v>
      </c>
      <c r="E592" s="418">
        <v>1</v>
      </c>
      <c r="F592" s="419">
        <v>1.05</v>
      </c>
      <c r="G592" s="420">
        <f>E592*F592</f>
        <v>1.05</v>
      </c>
    </row>
    <row r="593" spans="1:27" s="255" customFormat="1" ht="30">
      <c r="A593" s="350">
        <v>20174</v>
      </c>
      <c r="B593" s="248" t="s">
        <v>575</v>
      </c>
      <c r="C593" s="221" t="s">
        <v>303</v>
      </c>
      <c r="D593" s="221" t="s">
        <v>463</v>
      </c>
      <c r="E593" s="226">
        <v>0.09</v>
      </c>
      <c r="F593" s="246">
        <v>89.36</v>
      </c>
      <c r="G593" s="420">
        <f t="shared" ref="G593:G601" si="55">E593*F593</f>
        <v>8.0423999999999989</v>
      </c>
    </row>
    <row r="594" spans="1:27" s="255" customFormat="1">
      <c r="A594" s="350">
        <v>30010</v>
      </c>
      <c r="B594" s="220" t="s">
        <v>370</v>
      </c>
      <c r="C594" s="221" t="s">
        <v>303</v>
      </c>
      <c r="D594" s="221" t="s">
        <v>463</v>
      </c>
      <c r="E594" s="226">
        <v>0.09</v>
      </c>
      <c r="F594" s="246">
        <v>43.08</v>
      </c>
      <c r="G594" s="420">
        <f t="shared" si="55"/>
        <v>3.8771999999999998</v>
      </c>
    </row>
    <row r="595" spans="1:27" s="255" customFormat="1">
      <c r="A595" s="350">
        <v>40025</v>
      </c>
      <c r="B595" s="248" t="s">
        <v>371</v>
      </c>
      <c r="C595" s="221" t="s">
        <v>303</v>
      </c>
      <c r="D595" s="221" t="s">
        <v>463</v>
      </c>
      <c r="E595" s="226">
        <v>0.09</v>
      </c>
      <c r="F595" s="246">
        <v>449.34</v>
      </c>
      <c r="G595" s="420">
        <f t="shared" si="55"/>
        <v>40.440599999999996</v>
      </c>
      <c r="AA595" s="472"/>
    </row>
    <row r="596" spans="1:27" s="255" customFormat="1">
      <c r="A596" s="350">
        <v>40026</v>
      </c>
      <c r="B596" s="220" t="s">
        <v>372</v>
      </c>
      <c r="C596" s="221" t="s">
        <v>303</v>
      </c>
      <c r="D596" s="221" t="s">
        <v>463</v>
      </c>
      <c r="E596" s="226">
        <v>2.3E-2</v>
      </c>
      <c r="F596" s="494">
        <v>1004.74</v>
      </c>
      <c r="G596" s="420">
        <f t="shared" si="55"/>
        <v>23.109020000000001</v>
      </c>
    </row>
    <row r="597" spans="1:27" s="255" customFormat="1">
      <c r="A597" s="350">
        <v>50267</v>
      </c>
      <c r="B597" s="220" t="s">
        <v>821</v>
      </c>
      <c r="C597" s="221" t="s">
        <v>303</v>
      </c>
      <c r="D597" s="221" t="s">
        <v>463</v>
      </c>
      <c r="E597" s="226">
        <v>8.9999999999999993E-3</v>
      </c>
      <c r="F597" s="494">
        <v>2343.54</v>
      </c>
      <c r="G597" s="420">
        <f t="shared" si="55"/>
        <v>21.091859999999997</v>
      </c>
    </row>
    <row r="598" spans="1:27" s="255" customFormat="1">
      <c r="A598" s="350">
        <v>60046</v>
      </c>
      <c r="B598" s="220" t="s">
        <v>581</v>
      </c>
      <c r="C598" s="221" t="s">
        <v>303</v>
      </c>
      <c r="D598" s="221" t="s">
        <v>478</v>
      </c>
      <c r="E598" s="226">
        <v>1</v>
      </c>
      <c r="F598" s="246">
        <v>55.8</v>
      </c>
      <c r="G598" s="420">
        <f t="shared" si="55"/>
        <v>55.8</v>
      </c>
    </row>
    <row r="599" spans="1:27" s="255" customFormat="1">
      <c r="A599" s="350">
        <v>110143</v>
      </c>
      <c r="B599" s="220" t="s">
        <v>419</v>
      </c>
      <c r="C599" s="221" t="s">
        <v>303</v>
      </c>
      <c r="D599" s="221" t="s">
        <v>478</v>
      </c>
      <c r="E599" s="226">
        <v>2.1</v>
      </c>
      <c r="F599" s="246">
        <v>9.0399999999999991</v>
      </c>
      <c r="G599" s="420">
        <f t="shared" si="55"/>
        <v>18.983999999999998</v>
      </c>
    </row>
    <row r="600" spans="1:27" s="255" customFormat="1">
      <c r="A600" s="350">
        <v>110763</v>
      </c>
      <c r="B600" s="220" t="s">
        <v>420</v>
      </c>
      <c r="C600" s="221" t="s">
        <v>303</v>
      </c>
      <c r="D600" s="221" t="s">
        <v>478</v>
      </c>
      <c r="E600" s="226">
        <v>2.1</v>
      </c>
      <c r="F600" s="246">
        <v>36.69</v>
      </c>
      <c r="G600" s="420">
        <f t="shared" si="55"/>
        <v>77.048999999999992</v>
      </c>
    </row>
    <row r="601" spans="1:27" s="255" customFormat="1">
      <c r="A601" s="350">
        <v>150125</v>
      </c>
      <c r="B601" s="220" t="s">
        <v>674</v>
      </c>
      <c r="C601" s="221" t="s">
        <v>303</v>
      </c>
      <c r="D601" s="221" t="s">
        <v>478</v>
      </c>
      <c r="E601" s="226">
        <v>2.1</v>
      </c>
      <c r="F601" s="246">
        <v>12.27</v>
      </c>
      <c r="G601" s="348">
        <f t="shared" si="55"/>
        <v>25.766999999999999</v>
      </c>
    </row>
    <row r="602" spans="1:27" s="255" customFormat="1">
      <c r="A602" s="608"/>
      <c r="B602" s="609"/>
      <c r="C602" s="609"/>
      <c r="D602" s="609"/>
      <c r="E602" s="609"/>
      <c r="F602" s="244" t="s">
        <v>312</v>
      </c>
      <c r="G602" s="364">
        <f>SUM(G592:G601)</f>
        <v>275.21107999999998</v>
      </c>
    </row>
    <row r="603" spans="1:27" s="255" customFormat="1" ht="30">
      <c r="A603" s="608"/>
      <c r="B603" s="609"/>
      <c r="C603" s="609"/>
      <c r="D603" s="609"/>
      <c r="E603" s="609"/>
      <c r="F603" s="219" t="s">
        <v>313</v>
      </c>
      <c r="G603" s="348">
        <v>0</v>
      </c>
    </row>
    <row r="604" spans="1:27" s="255" customFormat="1">
      <c r="A604" s="608"/>
      <c r="B604" s="609"/>
      <c r="C604" s="609"/>
      <c r="D604" s="609"/>
      <c r="E604" s="609"/>
      <c r="F604" s="247" t="s">
        <v>314</v>
      </c>
      <c r="G604" s="416">
        <f>G602</f>
        <v>275.21107999999998</v>
      </c>
    </row>
    <row r="605" spans="1:27" s="255" customFormat="1">
      <c r="A605" s="610" t="s">
        <v>757</v>
      </c>
      <c r="B605" s="611"/>
      <c r="C605" s="611"/>
      <c r="D605" s="611"/>
      <c r="E605" s="611"/>
      <c r="F605" s="611"/>
      <c r="G605" s="612"/>
    </row>
    <row r="606" spans="1:27" s="255" customFormat="1">
      <c r="A606" s="613" t="s">
        <v>299</v>
      </c>
      <c r="B606" s="614"/>
      <c r="C606" s="264" t="s">
        <v>300</v>
      </c>
      <c r="D606" s="264" t="s">
        <v>2</v>
      </c>
      <c r="E606" s="264" t="s">
        <v>301</v>
      </c>
      <c r="F606" s="264" t="s">
        <v>302</v>
      </c>
      <c r="G606" s="345" t="s">
        <v>5</v>
      </c>
    </row>
    <row r="607" spans="1:27" s="255" customFormat="1">
      <c r="A607" s="512" t="s">
        <v>675</v>
      </c>
      <c r="B607" s="421" t="s">
        <v>822</v>
      </c>
      <c r="C607" s="417" t="s">
        <v>303</v>
      </c>
      <c r="D607" s="417" t="s">
        <v>47</v>
      </c>
      <c r="E607" s="418">
        <v>0.4</v>
      </c>
      <c r="F607" s="419">
        <v>41</v>
      </c>
      <c r="G607" s="420">
        <f>E607*F607</f>
        <v>16.400000000000002</v>
      </c>
    </row>
    <row r="608" spans="1:27" s="255" customFormat="1">
      <c r="A608" s="512" t="s">
        <v>677</v>
      </c>
      <c r="B608" s="248" t="s">
        <v>676</v>
      </c>
      <c r="C608" s="221" t="s">
        <v>303</v>
      </c>
      <c r="D608" s="221" t="s">
        <v>97</v>
      </c>
      <c r="E608" s="226">
        <v>2</v>
      </c>
      <c r="F608" s="246">
        <v>25.41</v>
      </c>
      <c r="G608" s="420">
        <f t="shared" ref="G608:G613" si="56">E608*F608</f>
        <v>50.82</v>
      </c>
    </row>
    <row r="609" spans="1:7" s="255" customFormat="1">
      <c r="A609" s="350">
        <v>20174</v>
      </c>
      <c r="B609" s="220" t="s">
        <v>823</v>
      </c>
      <c r="C609" s="221" t="s">
        <v>303</v>
      </c>
      <c r="D609" s="221" t="s">
        <v>329</v>
      </c>
      <c r="E609" s="226">
        <v>0.04</v>
      </c>
      <c r="F609" s="246">
        <v>89.36</v>
      </c>
      <c r="G609" s="420">
        <f t="shared" si="56"/>
        <v>3.5744000000000002</v>
      </c>
    </row>
    <row r="610" spans="1:7" s="255" customFormat="1">
      <c r="A610" s="350">
        <v>30010</v>
      </c>
      <c r="B610" s="248" t="s">
        <v>370</v>
      </c>
      <c r="C610" s="221" t="s">
        <v>303</v>
      </c>
      <c r="D610" s="221" t="s">
        <v>329</v>
      </c>
      <c r="E610" s="226">
        <v>0.03</v>
      </c>
      <c r="F610" s="246">
        <v>43.08</v>
      </c>
      <c r="G610" s="420">
        <f t="shared" si="56"/>
        <v>1.2924</v>
      </c>
    </row>
    <row r="611" spans="1:7" s="255" customFormat="1">
      <c r="A611" s="350">
        <v>50196</v>
      </c>
      <c r="B611" s="220" t="s">
        <v>678</v>
      </c>
      <c r="C611" s="221" t="s">
        <v>303</v>
      </c>
      <c r="D611" s="221" t="s">
        <v>329</v>
      </c>
      <c r="E611" s="226">
        <v>0.03</v>
      </c>
      <c r="F611" s="246">
        <v>470.32</v>
      </c>
      <c r="G611" s="420">
        <f t="shared" si="56"/>
        <v>14.109599999999999</v>
      </c>
    </row>
    <row r="612" spans="1:7" s="255" customFormat="1">
      <c r="A612" s="350">
        <v>88242</v>
      </c>
      <c r="B612" s="220" t="s">
        <v>774</v>
      </c>
      <c r="C612" s="221" t="s">
        <v>303</v>
      </c>
      <c r="D612" s="221" t="s">
        <v>304</v>
      </c>
      <c r="E612" s="226">
        <v>0.9</v>
      </c>
      <c r="F612" s="246">
        <v>14.38</v>
      </c>
      <c r="G612" s="420">
        <f t="shared" si="56"/>
        <v>12.942</v>
      </c>
    </row>
    <row r="613" spans="1:7" s="255" customFormat="1">
      <c r="A613" s="350">
        <v>88309</v>
      </c>
      <c r="B613" s="220" t="s">
        <v>346</v>
      </c>
      <c r="C613" s="221" t="s">
        <v>303</v>
      </c>
      <c r="D613" s="221" t="s">
        <v>304</v>
      </c>
      <c r="E613" s="226">
        <v>0.9</v>
      </c>
      <c r="F613" s="246">
        <v>18.03</v>
      </c>
      <c r="G613" s="420">
        <f t="shared" si="56"/>
        <v>16.227</v>
      </c>
    </row>
    <row r="614" spans="1:7" s="255" customFormat="1">
      <c r="A614" s="608"/>
      <c r="B614" s="609"/>
      <c r="C614" s="609"/>
      <c r="D614" s="609"/>
      <c r="E614" s="609"/>
      <c r="F614" s="244" t="s">
        <v>312</v>
      </c>
      <c r="G614" s="364">
        <v>115.36</v>
      </c>
    </row>
    <row r="615" spans="1:7" s="255" customFormat="1" ht="30">
      <c r="A615" s="608"/>
      <c r="B615" s="609"/>
      <c r="C615" s="609"/>
      <c r="D615" s="609"/>
      <c r="E615" s="609"/>
      <c r="F615" s="219" t="s">
        <v>313</v>
      </c>
      <c r="G615" s="348">
        <v>0</v>
      </c>
    </row>
    <row r="616" spans="1:7" s="255" customFormat="1" ht="15.75" thickBot="1">
      <c r="A616" s="637"/>
      <c r="B616" s="638"/>
      <c r="C616" s="638"/>
      <c r="D616" s="638"/>
      <c r="E616" s="638"/>
      <c r="F616" s="365" t="s">
        <v>314</v>
      </c>
      <c r="G616" s="366">
        <f>G614+G615</f>
        <v>115.36</v>
      </c>
    </row>
    <row r="617" spans="1:7" ht="15.75" thickTop="1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</sheetData>
  <mergeCells count="190">
    <mergeCell ref="A383:G383"/>
    <mergeCell ref="A384:B384"/>
    <mergeCell ref="A590:G590"/>
    <mergeCell ref="A591:B591"/>
    <mergeCell ref="A602:E604"/>
    <mergeCell ref="A605:G605"/>
    <mergeCell ref="A606:B606"/>
    <mergeCell ref="A614:E616"/>
    <mergeCell ref="A382:E382"/>
    <mergeCell ref="A459:E461"/>
    <mergeCell ref="A462:G462"/>
    <mergeCell ref="A463:B463"/>
    <mergeCell ref="A474:E476"/>
    <mergeCell ref="A443:E445"/>
    <mergeCell ref="A477:G477"/>
    <mergeCell ref="A478:B478"/>
    <mergeCell ref="A487:E489"/>
    <mergeCell ref="A490:G490"/>
    <mergeCell ref="A491:B491"/>
    <mergeCell ref="A581:B581"/>
    <mergeCell ref="A587:E589"/>
    <mergeCell ref="A562:E564"/>
    <mergeCell ref="A565:G565"/>
    <mergeCell ref="A566:B566"/>
    <mergeCell ref="A394:G394"/>
    <mergeCell ref="A395:B395"/>
    <mergeCell ref="A400:E402"/>
    <mergeCell ref="A447:B447"/>
    <mergeCell ref="A451:E451"/>
    <mergeCell ref="A452:G452"/>
    <mergeCell ref="A453:B453"/>
    <mergeCell ref="A417:E419"/>
    <mergeCell ref="A420:G420"/>
    <mergeCell ref="A421:B421"/>
    <mergeCell ref="A427:E427"/>
    <mergeCell ref="A446:G446"/>
    <mergeCell ref="A403:G403"/>
    <mergeCell ref="A404:B404"/>
    <mergeCell ref="A408:E410"/>
    <mergeCell ref="A411:G411"/>
    <mergeCell ref="A412:B412"/>
    <mergeCell ref="A428:G428"/>
    <mergeCell ref="A429:B429"/>
    <mergeCell ref="A434:E436"/>
    <mergeCell ref="A437:G437"/>
    <mergeCell ref="A438:B438"/>
    <mergeCell ref="A329:B329"/>
    <mergeCell ref="A344:E344"/>
    <mergeCell ref="A354:E356"/>
    <mergeCell ref="A345:G345"/>
    <mergeCell ref="A346:B346"/>
    <mergeCell ref="A365:E365"/>
    <mergeCell ref="A357:G357"/>
    <mergeCell ref="A358:B358"/>
    <mergeCell ref="A367:B367"/>
    <mergeCell ref="A366:G366"/>
    <mergeCell ref="A1:G6"/>
    <mergeCell ref="A300:G300"/>
    <mergeCell ref="A301:B301"/>
    <mergeCell ref="A312:E314"/>
    <mergeCell ref="A315:G315"/>
    <mergeCell ref="A316:B316"/>
    <mergeCell ref="A325:E327"/>
    <mergeCell ref="A257:E259"/>
    <mergeCell ref="A260:G260"/>
    <mergeCell ref="A261:B261"/>
    <mergeCell ref="A265:E267"/>
    <mergeCell ref="A276:G276"/>
    <mergeCell ref="A234:G234"/>
    <mergeCell ref="A235:B235"/>
    <mergeCell ref="A245:E247"/>
    <mergeCell ref="A248:G248"/>
    <mergeCell ref="A249:B249"/>
    <mergeCell ref="A268:G268"/>
    <mergeCell ref="A269:B269"/>
    <mergeCell ref="A273:E275"/>
    <mergeCell ref="A219:B219"/>
    <mergeCell ref="A223:E225"/>
    <mergeCell ref="A277:B277"/>
    <mergeCell ref="A281:E283"/>
    <mergeCell ref="A226:G226"/>
    <mergeCell ref="A227:B227"/>
    <mergeCell ref="A231:E233"/>
    <mergeCell ref="A209:E209"/>
    <mergeCell ref="A210:G210"/>
    <mergeCell ref="A211:B211"/>
    <mergeCell ref="A217:E217"/>
    <mergeCell ref="A218:G218"/>
    <mergeCell ref="A197:E197"/>
    <mergeCell ref="A198:G198"/>
    <mergeCell ref="A199:B199"/>
    <mergeCell ref="A215:E216"/>
    <mergeCell ref="A130:G130"/>
    <mergeCell ref="A131:B131"/>
    <mergeCell ref="A137:E139"/>
    <mergeCell ref="A173:E175"/>
    <mergeCell ref="A176:G176"/>
    <mergeCell ref="A177:B177"/>
    <mergeCell ref="A183:E185"/>
    <mergeCell ref="A186:G186"/>
    <mergeCell ref="A187:B187"/>
    <mergeCell ref="A148:G148"/>
    <mergeCell ref="A149:B149"/>
    <mergeCell ref="A155:E157"/>
    <mergeCell ref="A167:G167"/>
    <mergeCell ref="A168:B168"/>
    <mergeCell ref="A158:G158"/>
    <mergeCell ref="A159:B159"/>
    <mergeCell ref="A164:E166"/>
    <mergeCell ref="A140:G140"/>
    <mergeCell ref="A141:B141"/>
    <mergeCell ref="A145:E147"/>
    <mergeCell ref="A92:G92"/>
    <mergeCell ref="A93:B93"/>
    <mergeCell ref="A102:E102"/>
    <mergeCell ref="A103:G103"/>
    <mergeCell ref="A104:B104"/>
    <mergeCell ref="A83:G83"/>
    <mergeCell ref="A84:B84"/>
    <mergeCell ref="A127:E129"/>
    <mergeCell ref="A113:E113"/>
    <mergeCell ref="A114:G114"/>
    <mergeCell ref="A115:B115"/>
    <mergeCell ref="A119:E121"/>
    <mergeCell ref="A122:G122"/>
    <mergeCell ref="A123:B123"/>
    <mergeCell ref="A91:E91"/>
    <mergeCell ref="A80:E82"/>
    <mergeCell ref="A75:B75"/>
    <mergeCell ref="A62:E64"/>
    <mergeCell ref="A36:E38"/>
    <mergeCell ref="A39:G39"/>
    <mergeCell ref="A40:B40"/>
    <mergeCell ref="A44:E46"/>
    <mergeCell ref="A47:G47"/>
    <mergeCell ref="A48:B48"/>
    <mergeCell ref="A74:G74"/>
    <mergeCell ref="A7:C7"/>
    <mergeCell ref="A9:C9"/>
    <mergeCell ref="A8:E8"/>
    <mergeCell ref="A65:G65"/>
    <mergeCell ref="A66:B66"/>
    <mergeCell ref="A71:E73"/>
    <mergeCell ref="A18:E20"/>
    <mergeCell ref="A21:G21"/>
    <mergeCell ref="A22:B22"/>
    <mergeCell ref="A33:G33"/>
    <mergeCell ref="A30:E32"/>
    <mergeCell ref="A34:B34"/>
    <mergeCell ref="A12:B12"/>
    <mergeCell ref="A11:G11"/>
    <mergeCell ref="A53:E55"/>
    <mergeCell ref="A56:G56"/>
    <mergeCell ref="A57:B57"/>
    <mergeCell ref="D7:E7"/>
    <mergeCell ref="E9:G9"/>
    <mergeCell ref="A571:E573"/>
    <mergeCell ref="A580:G580"/>
    <mergeCell ref="A549:G549"/>
    <mergeCell ref="A550:B550"/>
    <mergeCell ref="A554:E556"/>
    <mergeCell ref="A557:G557"/>
    <mergeCell ref="A558:B558"/>
    <mergeCell ref="A575:B575"/>
    <mergeCell ref="A577:E579"/>
    <mergeCell ref="A574:G574"/>
    <mergeCell ref="A546:E548"/>
    <mergeCell ref="A393:E393"/>
    <mergeCell ref="A284:G284"/>
    <mergeCell ref="A285:B285"/>
    <mergeCell ref="A289:E291"/>
    <mergeCell ref="A292:G292"/>
    <mergeCell ref="A293:B293"/>
    <mergeCell ref="A297:E299"/>
    <mergeCell ref="A541:G541"/>
    <mergeCell ref="A542:B542"/>
    <mergeCell ref="A523:B523"/>
    <mergeCell ref="A531:E533"/>
    <mergeCell ref="A534:G534"/>
    <mergeCell ref="A535:B535"/>
    <mergeCell ref="A538:E540"/>
    <mergeCell ref="A499:E501"/>
    <mergeCell ref="A502:G502"/>
    <mergeCell ref="A503:B503"/>
    <mergeCell ref="A508:E510"/>
    <mergeCell ref="A522:G522"/>
    <mergeCell ref="A511:G511"/>
    <mergeCell ref="A512:B512"/>
    <mergeCell ref="A519:E521"/>
    <mergeCell ref="A328:G3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8" fitToHeight="0" orientation="portrait" horizontalDpi="360" verticalDpi="360" r:id="rId1"/>
  <rowBreaks count="11" manualBreakCount="11">
    <brk id="64" max="6" man="1"/>
    <brk id="106" max="6" man="1"/>
    <brk id="156" max="6" man="1"/>
    <brk id="200" max="6" man="1"/>
    <brk id="247" max="6" man="1"/>
    <brk id="299" max="6" man="1"/>
    <brk id="342" max="6" man="1"/>
    <brk id="390" max="6" man="1"/>
    <brk id="444" max="6" man="1"/>
    <brk id="505" max="6" man="1"/>
    <brk id="563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SheetLayoutView="100" workbookViewId="0">
      <selection activeCell="D13" sqref="D13"/>
    </sheetView>
  </sheetViews>
  <sheetFormatPr defaultRowHeight="15"/>
  <cols>
    <col min="2" max="2" width="66.5703125" customWidth="1"/>
    <col min="3" max="3" width="10.28515625" customWidth="1"/>
    <col min="4" max="4" width="11.28515625" customWidth="1"/>
    <col min="5" max="5" width="12" customWidth="1"/>
    <col min="253" max="253" width="66.5703125" customWidth="1"/>
    <col min="254" max="254" width="10.28515625" customWidth="1"/>
    <col min="255" max="255" width="13.42578125" customWidth="1"/>
    <col min="509" max="509" width="66.5703125" customWidth="1"/>
    <col min="510" max="510" width="10.28515625" customWidth="1"/>
    <col min="511" max="511" width="13.42578125" customWidth="1"/>
    <col min="765" max="765" width="66.5703125" customWidth="1"/>
    <col min="766" max="766" width="10.28515625" customWidth="1"/>
    <col min="767" max="767" width="13.42578125" customWidth="1"/>
    <col min="1021" max="1021" width="66.5703125" customWidth="1"/>
    <col min="1022" max="1022" width="10.28515625" customWidth="1"/>
    <col min="1023" max="1023" width="13.42578125" customWidth="1"/>
    <col min="1277" max="1277" width="66.5703125" customWidth="1"/>
    <col min="1278" max="1278" width="10.28515625" customWidth="1"/>
    <col min="1279" max="1279" width="13.42578125" customWidth="1"/>
    <col min="1533" max="1533" width="66.5703125" customWidth="1"/>
    <col min="1534" max="1534" width="10.28515625" customWidth="1"/>
    <col min="1535" max="1535" width="13.42578125" customWidth="1"/>
    <col min="1789" max="1789" width="66.5703125" customWidth="1"/>
    <col min="1790" max="1790" width="10.28515625" customWidth="1"/>
    <col min="1791" max="1791" width="13.42578125" customWidth="1"/>
    <col min="2045" max="2045" width="66.5703125" customWidth="1"/>
    <col min="2046" max="2046" width="10.28515625" customWidth="1"/>
    <col min="2047" max="2047" width="13.42578125" customWidth="1"/>
    <col min="2301" max="2301" width="66.5703125" customWidth="1"/>
    <col min="2302" max="2302" width="10.28515625" customWidth="1"/>
    <col min="2303" max="2303" width="13.42578125" customWidth="1"/>
    <col min="2557" max="2557" width="66.5703125" customWidth="1"/>
    <col min="2558" max="2558" width="10.28515625" customWidth="1"/>
    <col min="2559" max="2559" width="13.42578125" customWidth="1"/>
    <col min="2813" max="2813" width="66.5703125" customWidth="1"/>
    <col min="2814" max="2814" width="10.28515625" customWidth="1"/>
    <col min="2815" max="2815" width="13.42578125" customWidth="1"/>
    <col min="3069" max="3069" width="66.5703125" customWidth="1"/>
    <col min="3070" max="3070" width="10.28515625" customWidth="1"/>
    <col min="3071" max="3071" width="13.42578125" customWidth="1"/>
    <col min="3325" max="3325" width="66.5703125" customWidth="1"/>
    <col min="3326" max="3326" width="10.28515625" customWidth="1"/>
    <col min="3327" max="3327" width="13.42578125" customWidth="1"/>
    <col min="3581" max="3581" width="66.5703125" customWidth="1"/>
    <col min="3582" max="3582" width="10.28515625" customWidth="1"/>
    <col min="3583" max="3583" width="13.42578125" customWidth="1"/>
    <col min="3837" max="3837" width="66.5703125" customWidth="1"/>
    <col min="3838" max="3838" width="10.28515625" customWidth="1"/>
    <col min="3839" max="3839" width="13.42578125" customWidth="1"/>
    <col min="4093" max="4093" width="66.5703125" customWidth="1"/>
    <col min="4094" max="4094" width="10.28515625" customWidth="1"/>
    <col min="4095" max="4095" width="13.42578125" customWidth="1"/>
    <col min="4349" max="4349" width="66.5703125" customWidth="1"/>
    <col min="4350" max="4350" width="10.28515625" customWidth="1"/>
    <col min="4351" max="4351" width="13.42578125" customWidth="1"/>
    <col min="4605" max="4605" width="66.5703125" customWidth="1"/>
    <col min="4606" max="4606" width="10.28515625" customWidth="1"/>
    <col min="4607" max="4607" width="13.42578125" customWidth="1"/>
    <col min="4861" max="4861" width="66.5703125" customWidth="1"/>
    <col min="4862" max="4862" width="10.28515625" customWidth="1"/>
    <col min="4863" max="4863" width="13.42578125" customWidth="1"/>
    <col min="5117" max="5117" width="66.5703125" customWidth="1"/>
    <col min="5118" max="5118" width="10.28515625" customWidth="1"/>
    <col min="5119" max="5119" width="13.42578125" customWidth="1"/>
    <col min="5373" max="5373" width="66.5703125" customWidth="1"/>
    <col min="5374" max="5374" width="10.28515625" customWidth="1"/>
    <col min="5375" max="5375" width="13.42578125" customWidth="1"/>
    <col min="5629" max="5629" width="66.5703125" customWidth="1"/>
    <col min="5630" max="5630" width="10.28515625" customWidth="1"/>
    <col min="5631" max="5631" width="13.42578125" customWidth="1"/>
    <col min="5885" max="5885" width="66.5703125" customWidth="1"/>
    <col min="5886" max="5886" width="10.28515625" customWidth="1"/>
    <col min="5887" max="5887" width="13.42578125" customWidth="1"/>
    <col min="6141" max="6141" width="66.5703125" customWidth="1"/>
    <col min="6142" max="6142" width="10.28515625" customWidth="1"/>
    <col min="6143" max="6143" width="13.42578125" customWidth="1"/>
    <col min="6397" max="6397" width="66.5703125" customWidth="1"/>
    <col min="6398" max="6398" width="10.28515625" customWidth="1"/>
    <col min="6399" max="6399" width="13.42578125" customWidth="1"/>
    <col min="6653" max="6653" width="66.5703125" customWidth="1"/>
    <col min="6654" max="6654" width="10.28515625" customWidth="1"/>
    <col min="6655" max="6655" width="13.42578125" customWidth="1"/>
    <col min="6909" max="6909" width="66.5703125" customWidth="1"/>
    <col min="6910" max="6910" width="10.28515625" customWidth="1"/>
    <col min="6911" max="6911" width="13.42578125" customWidth="1"/>
    <col min="7165" max="7165" width="66.5703125" customWidth="1"/>
    <col min="7166" max="7166" width="10.28515625" customWidth="1"/>
    <col min="7167" max="7167" width="13.42578125" customWidth="1"/>
    <col min="7421" max="7421" width="66.5703125" customWidth="1"/>
    <col min="7422" max="7422" width="10.28515625" customWidth="1"/>
    <col min="7423" max="7423" width="13.42578125" customWidth="1"/>
    <col min="7677" max="7677" width="66.5703125" customWidth="1"/>
    <col min="7678" max="7678" width="10.28515625" customWidth="1"/>
    <col min="7679" max="7679" width="13.42578125" customWidth="1"/>
    <col min="7933" max="7933" width="66.5703125" customWidth="1"/>
    <col min="7934" max="7934" width="10.28515625" customWidth="1"/>
    <col min="7935" max="7935" width="13.42578125" customWidth="1"/>
    <col min="8189" max="8189" width="66.5703125" customWidth="1"/>
    <col min="8190" max="8190" width="10.28515625" customWidth="1"/>
    <col min="8191" max="8191" width="13.42578125" customWidth="1"/>
    <col min="8445" max="8445" width="66.5703125" customWidth="1"/>
    <col min="8446" max="8446" width="10.28515625" customWidth="1"/>
    <col min="8447" max="8447" width="13.42578125" customWidth="1"/>
    <col min="8701" max="8701" width="66.5703125" customWidth="1"/>
    <col min="8702" max="8702" width="10.28515625" customWidth="1"/>
    <col min="8703" max="8703" width="13.42578125" customWidth="1"/>
    <col min="8957" max="8957" width="66.5703125" customWidth="1"/>
    <col min="8958" max="8958" width="10.28515625" customWidth="1"/>
    <col min="8959" max="8959" width="13.42578125" customWidth="1"/>
    <col min="9213" max="9213" width="66.5703125" customWidth="1"/>
    <col min="9214" max="9214" width="10.28515625" customWidth="1"/>
    <col min="9215" max="9215" width="13.42578125" customWidth="1"/>
    <col min="9469" max="9469" width="66.5703125" customWidth="1"/>
    <col min="9470" max="9470" width="10.28515625" customWidth="1"/>
    <col min="9471" max="9471" width="13.42578125" customWidth="1"/>
    <col min="9725" max="9725" width="66.5703125" customWidth="1"/>
    <col min="9726" max="9726" width="10.28515625" customWidth="1"/>
    <col min="9727" max="9727" width="13.42578125" customWidth="1"/>
    <col min="9981" max="9981" width="66.5703125" customWidth="1"/>
    <col min="9982" max="9982" width="10.28515625" customWidth="1"/>
    <col min="9983" max="9983" width="13.42578125" customWidth="1"/>
    <col min="10237" max="10237" width="66.5703125" customWidth="1"/>
    <col min="10238" max="10238" width="10.28515625" customWidth="1"/>
    <col min="10239" max="10239" width="13.42578125" customWidth="1"/>
    <col min="10493" max="10493" width="66.5703125" customWidth="1"/>
    <col min="10494" max="10494" width="10.28515625" customWidth="1"/>
    <col min="10495" max="10495" width="13.42578125" customWidth="1"/>
    <col min="10749" max="10749" width="66.5703125" customWidth="1"/>
    <col min="10750" max="10750" width="10.28515625" customWidth="1"/>
    <col min="10751" max="10751" width="13.42578125" customWidth="1"/>
    <col min="11005" max="11005" width="66.5703125" customWidth="1"/>
    <col min="11006" max="11006" width="10.28515625" customWidth="1"/>
    <col min="11007" max="11007" width="13.42578125" customWidth="1"/>
    <col min="11261" max="11261" width="66.5703125" customWidth="1"/>
    <col min="11262" max="11262" width="10.28515625" customWidth="1"/>
    <col min="11263" max="11263" width="13.42578125" customWidth="1"/>
    <col min="11517" max="11517" width="66.5703125" customWidth="1"/>
    <col min="11518" max="11518" width="10.28515625" customWidth="1"/>
    <col min="11519" max="11519" width="13.42578125" customWidth="1"/>
    <col min="11773" max="11773" width="66.5703125" customWidth="1"/>
    <col min="11774" max="11774" width="10.28515625" customWidth="1"/>
    <col min="11775" max="11775" width="13.42578125" customWidth="1"/>
    <col min="12029" max="12029" width="66.5703125" customWidth="1"/>
    <col min="12030" max="12030" width="10.28515625" customWidth="1"/>
    <col min="12031" max="12031" width="13.42578125" customWidth="1"/>
    <col min="12285" max="12285" width="66.5703125" customWidth="1"/>
    <col min="12286" max="12286" width="10.28515625" customWidth="1"/>
    <col min="12287" max="12287" width="13.42578125" customWidth="1"/>
    <col min="12541" max="12541" width="66.5703125" customWidth="1"/>
    <col min="12542" max="12542" width="10.28515625" customWidth="1"/>
    <col min="12543" max="12543" width="13.42578125" customWidth="1"/>
    <col min="12797" max="12797" width="66.5703125" customWidth="1"/>
    <col min="12798" max="12798" width="10.28515625" customWidth="1"/>
    <col min="12799" max="12799" width="13.42578125" customWidth="1"/>
    <col min="13053" max="13053" width="66.5703125" customWidth="1"/>
    <col min="13054" max="13054" width="10.28515625" customWidth="1"/>
    <col min="13055" max="13055" width="13.42578125" customWidth="1"/>
    <col min="13309" max="13309" width="66.5703125" customWidth="1"/>
    <col min="13310" max="13310" width="10.28515625" customWidth="1"/>
    <col min="13311" max="13311" width="13.42578125" customWidth="1"/>
    <col min="13565" max="13565" width="66.5703125" customWidth="1"/>
    <col min="13566" max="13566" width="10.28515625" customWidth="1"/>
    <col min="13567" max="13567" width="13.42578125" customWidth="1"/>
    <col min="13821" max="13821" width="66.5703125" customWidth="1"/>
    <col min="13822" max="13822" width="10.28515625" customWidth="1"/>
    <col min="13823" max="13823" width="13.42578125" customWidth="1"/>
    <col min="14077" max="14077" width="66.5703125" customWidth="1"/>
    <col min="14078" max="14078" width="10.28515625" customWidth="1"/>
    <col min="14079" max="14079" width="13.42578125" customWidth="1"/>
    <col min="14333" max="14333" width="66.5703125" customWidth="1"/>
    <col min="14334" max="14334" width="10.28515625" customWidth="1"/>
    <col min="14335" max="14335" width="13.42578125" customWidth="1"/>
    <col min="14589" max="14589" width="66.5703125" customWidth="1"/>
    <col min="14590" max="14590" width="10.28515625" customWidth="1"/>
    <col min="14591" max="14591" width="13.42578125" customWidth="1"/>
    <col min="14845" max="14845" width="66.5703125" customWidth="1"/>
    <col min="14846" max="14846" width="10.28515625" customWidth="1"/>
    <col min="14847" max="14847" width="13.42578125" customWidth="1"/>
    <col min="15101" max="15101" width="66.5703125" customWidth="1"/>
    <col min="15102" max="15102" width="10.28515625" customWidth="1"/>
    <col min="15103" max="15103" width="13.42578125" customWidth="1"/>
    <col min="15357" max="15357" width="66.5703125" customWidth="1"/>
    <col min="15358" max="15358" width="10.28515625" customWidth="1"/>
    <col min="15359" max="15359" width="13.42578125" customWidth="1"/>
    <col min="15613" max="15613" width="66.5703125" customWidth="1"/>
    <col min="15614" max="15614" width="10.28515625" customWidth="1"/>
    <col min="15615" max="15615" width="13.42578125" customWidth="1"/>
    <col min="15869" max="15869" width="66.5703125" customWidth="1"/>
    <col min="15870" max="15870" width="10.28515625" customWidth="1"/>
    <col min="15871" max="15871" width="13.42578125" customWidth="1"/>
    <col min="16125" max="16125" width="66.5703125" customWidth="1"/>
    <col min="16126" max="16126" width="10.28515625" customWidth="1"/>
    <col min="16127" max="16127" width="13.42578125" customWidth="1"/>
  </cols>
  <sheetData>
    <row r="1" spans="1:10" ht="15.75" thickTop="1">
      <c r="A1" s="598"/>
      <c r="B1" s="538"/>
      <c r="C1" s="538"/>
      <c r="D1" s="538"/>
      <c r="E1" s="538"/>
      <c r="F1" s="599"/>
    </row>
    <row r="2" spans="1:10">
      <c r="A2" s="600"/>
      <c r="B2" s="523"/>
      <c r="C2" s="523"/>
      <c r="D2" s="523"/>
      <c r="E2" s="523"/>
      <c r="F2" s="601"/>
    </row>
    <row r="3" spans="1:10">
      <c r="A3" s="600"/>
      <c r="B3" s="523"/>
      <c r="C3" s="523"/>
      <c r="D3" s="523"/>
      <c r="E3" s="523"/>
      <c r="F3" s="601"/>
      <c r="G3" s="1"/>
      <c r="H3" s="1"/>
      <c r="I3" s="1"/>
      <c r="J3" s="1"/>
    </row>
    <row r="4" spans="1:10">
      <c r="A4" s="600"/>
      <c r="B4" s="523"/>
      <c r="C4" s="523"/>
      <c r="D4" s="523"/>
      <c r="E4" s="523"/>
      <c r="F4" s="601"/>
      <c r="G4" s="1"/>
      <c r="H4" s="1"/>
      <c r="I4" s="1"/>
      <c r="J4" s="1"/>
    </row>
    <row r="5" spans="1:10">
      <c r="A5" s="600"/>
      <c r="B5" s="523"/>
      <c r="C5" s="523"/>
      <c r="D5" s="523"/>
      <c r="E5" s="523"/>
      <c r="F5" s="601"/>
      <c r="G5" s="1"/>
      <c r="H5" s="1"/>
      <c r="I5" s="1"/>
      <c r="J5" s="1"/>
    </row>
    <row r="6" spans="1:10" ht="15.75" thickBot="1">
      <c r="A6" s="602"/>
      <c r="B6" s="524"/>
      <c r="C6" s="524"/>
      <c r="D6" s="524"/>
      <c r="E6" s="524"/>
      <c r="F6" s="603"/>
      <c r="G6" s="1"/>
      <c r="H6" s="1"/>
      <c r="I6" s="1"/>
      <c r="J6" s="1"/>
    </row>
    <row r="7" spans="1:10" ht="19.5" customHeight="1" thickTop="1">
      <c r="A7" s="639" t="s">
        <v>627</v>
      </c>
      <c r="B7" s="640"/>
      <c r="C7" s="641"/>
      <c r="D7" s="646" t="s">
        <v>628</v>
      </c>
      <c r="E7" s="646"/>
      <c r="F7" s="647"/>
      <c r="G7" s="1"/>
      <c r="H7" s="1"/>
      <c r="I7" s="1"/>
      <c r="J7" s="1"/>
    </row>
    <row r="8" spans="1:10" ht="21.75" customHeight="1" thickBot="1">
      <c r="A8" s="642"/>
      <c r="B8" s="643"/>
      <c r="C8" s="644"/>
      <c r="D8" s="648"/>
      <c r="E8" s="648"/>
      <c r="F8" s="649"/>
      <c r="G8" s="1"/>
      <c r="H8" s="1"/>
      <c r="I8" s="1"/>
      <c r="J8" s="1"/>
    </row>
    <row r="9" spans="1:10" ht="22.5" customHeight="1" thickTop="1" thickBot="1">
      <c r="A9" s="650" t="s">
        <v>129</v>
      </c>
      <c r="B9" s="651"/>
      <c r="C9" s="651"/>
      <c r="D9" s="651"/>
      <c r="E9" s="651"/>
      <c r="F9" s="652"/>
      <c r="G9" s="1"/>
      <c r="H9" s="1"/>
      <c r="I9" s="1"/>
      <c r="J9" s="1"/>
    </row>
    <row r="10" spans="1:10" ht="14.25" customHeight="1" thickTop="1" thickBot="1">
      <c r="A10" s="645" t="s">
        <v>0</v>
      </c>
      <c r="B10" s="624" t="s">
        <v>1</v>
      </c>
      <c r="C10" s="645" t="s">
        <v>2</v>
      </c>
      <c r="D10" s="645" t="s">
        <v>3</v>
      </c>
      <c r="E10" s="653" t="s">
        <v>4</v>
      </c>
      <c r="F10" s="645" t="s">
        <v>5</v>
      </c>
      <c r="G10" s="1"/>
      <c r="H10" s="1"/>
      <c r="I10" s="1"/>
      <c r="J10" s="1"/>
    </row>
    <row r="11" spans="1:10" ht="14.25" customHeight="1" thickTop="1" thickBot="1">
      <c r="A11" s="645"/>
      <c r="B11" s="624"/>
      <c r="C11" s="645"/>
      <c r="D11" s="645"/>
      <c r="E11" s="654"/>
      <c r="F11" s="645"/>
      <c r="G11" s="1"/>
      <c r="H11" s="1"/>
      <c r="I11" s="1"/>
      <c r="J11" s="1"/>
    </row>
    <row r="12" spans="1:10" s="2" customFormat="1" ht="21.75" customHeight="1" thickTop="1">
      <c r="A12" s="123" t="s">
        <v>6</v>
      </c>
      <c r="B12" s="124"/>
      <c r="C12" s="125"/>
      <c r="D12" s="23"/>
      <c r="E12" s="184"/>
      <c r="F12" s="185"/>
      <c r="G12" s="18"/>
      <c r="H12" s="18"/>
      <c r="I12" s="18"/>
      <c r="J12" s="18"/>
    </row>
    <row r="13" spans="1:10" s="2" customFormat="1" ht="18.75" customHeight="1">
      <c r="A13" s="129" t="s">
        <v>8</v>
      </c>
      <c r="B13" s="115" t="s">
        <v>11</v>
      </c>
      <c r="C13" s="122" t="s">
        <v>12</v>
      </c>
      <c r="D13" s="10">
        <f>'MEMÓRIA DE CÁLCULO'!D13</f>
        <v>6.16</v>
      </c>
      <c r="E13" s="7"/>
      <c r="F13" s="150"/>
      <c r="G13" s="18"/>
      <c r="H13" s="18"/>
      <c r="I13" s="18"/>
      <c r="J13" s="18"/>
    </row>
    <row r="14" spans="1:10" s="2" customFormat="1" ht="19.5" customHeight="1">
      <c r="A14" s="130" t="s">
        <v>14</v>
      </c>
      <c r="B14" s="116" t="s">
        <v>145</v>
      </c>
      <c r="C14" s="5" t="s">
        <v>12</v>
      </c>
      <c r="D14" s="73">
        <f>'MEMÓRIA DE CÁLCULO'!D15</f>
        <v>189.85</v>
      </c>
      <c r="E14" s="111"/>
      <c r="F14" s="151"/>
      <c r="G14" s="18"/>
      <c r="H14" s="18"/>
      <c r="I14" s="18"/>
      <c r="J14" s="18"/>
    </row>
    <row r="15" spans="1:10" s="189" customFormat="1" ht="24" customHeight="1">
      <c r="A15" s="126" t="s">
        <v>15</v>
      </c>
      <c r="B15" s="45" t="s">
        <v>174</v>
      </c>
      <c r="C15" s="127"/>
      <c r="D15" s="128"/>
      <c r="E15" s="114"/>
      <c r="F15" s="186"/>
      <c r="G15" s="187"/>
      <c r="H15" s="188"/>
      <c r="I15" s="188"/>
      <c r="J15" s="188"/>
    </row>
    <row r="16" spans="1:10" ht="27">
      <c r="A16" s="62" t="s">
        <v>16</v>
      </c>
      <c r="B16" s="46" t="s">
        <v>178</v>
      </c>
      <c r="C16" s="39" t="s">
        <v>17</v>
      </c>
      <c r="D16" s="133">
        <v>9.15</v>
      </c>
      <c r="E16" s="7"/>
      <c r="F16" s="150"/>
      <c r="G16" s="33"/>
      <c r="H16" s="1"/>
      <c r="I16" s="1"/>
      <c r="J16" s="1"/>
    </row>
    <row r="17" spans="1:10" ht="17.25" customHeight="1">
      <c r="A17" s="64" t="s">
        <v>18</v>
      </c>
      <c r="B17" s="47" t="s">
        <v>176</v>
      </c>
      <c r="C17" s="29" t="s">
        <v>17</v>
      </c>
      <c r="D17" s="134">
        <v>2.74</v>
      </c>
      <c r="E17" s="152"/>
      <c r="F17" s="153"/>
      <c r="G17" s="33"/>
      <c r="H17" s="1"/>
      <c r="I17" s="1"/>
      <c r="J17" s="1"/>
    </row>
    <row r="18" spans="1:10" s="189" customFormat="1" ht="23.25" customHeight="1">
      <c r="A18" s="65" t="s">
        <v>19</v>
      </c>
      <c r="B18" s="48" t="s">
        <v>20</v>
      </c>
      <c r="C18" s="24"/>
      <c r="D18" s="25"/>
      <c r="E18" s="190"/>
      <c r="F18" s="191"/>
      <c r="G18" s="188"/>
      <c r="H18" s="188"/>
      <c r="I18" s="188"/>
      <c r="J18" s="188"/>
    </row>
    <row r="19" spans="1:10" s="189" customFormat="1" ht="23.25" customHeight="1">
      <c r="A19" s="64" t="s">
        <v>21</v>
      </c>
      <c r="B19" s="47" t="s">
        <v>172</v>
      </c>
      <c r="C19" s="213" t="s">
        <v>17</v>
      </c>
      <c r="D19" s="155" t="e">
        <f>#REF!</f>
        <v>#REF!</v>
      </c>
      <c r="E19" s="15"/>
      <c r="F19" s="158"/>
      <c r="G19" s="188"/>
      <c r="H19" s="188"/>
      <c r="I19" s="188"/>
      <c r="J19" s="188"/>
    </row>
    <row r="20" spans="1:10" s="2" customFormat="1" ht="21" customHeight="1">
      <c r="A20" s="130" t="s">
        <v>280</v>
      </c>
      <c r="B20" s="196" t="s">
        <v>276</v>
      </c>
      <c r="C20" s="40" t="s">
        <v>17</v>
      </c>
      <c r="D20" s="156" t="e">
        <f>#REF!</f>
        <v>#REF!</v>
      </c>
      <c r="E20" s="154"/>
      <c r="F20" s="157"/>
      <c r="G20" s="18"/>
      <c r="H20" s="18"/>
      <c r="I20" s="18"/>
      <c r="J20" s="18"/>
    </row>
    <row r="21" spans="1:10" s="189" customFormat="1" ht="21" customHeight="1">
      <c r="A21" s="65" t="s">
        <v>22</v>
      </c>
      <c r="B21" s="50" t="s">
        <v>23</v>
      </c>
      <c r="C21" s="117"/>
      <c r="D21" s="118"/>
      <c r="E21" s="190"/>
      <c r="F21" s="191"/>
      <c r="G21" s="188"/>
      <c r="H21" s="188"/>
      <c r="I21" s="188"/>
      <c r="J21" s="188"/>
    </row>
    <row r="22" spans="1:10" s="2" customFormat="1" ht="20.25" customHeight="1">
      <c r="A22" s="3" t="s">
        <v>24</v>
      </c>
      <c r="B22" s="30" t="s">
        <v>265</v>
      </c>
      <c r="C22" s="4" t="s">
        <v>17</v>
      </c>
      <c r="D22" s="271">
        <v>5.72</v>
      </c>
      <c r="E22" s="15"/>
      <c r="F22" s="158"/>
      <c r="G22" s="18"/>
      <c r="H22" s="18"/>
      <c r="I22" s="18"/>
      <c r="J22" s="18"/>
    </row>
    <row r="23" spans="1:10" s="189" customFormat="1" ht="20.25" customHeight="1">
      <c r="A23" s="65" t="s">
        <v>25</v>
      </c>
      <c r="B23" s="52" t="s">
        <v>179</v>
      </c>
      <c r="C23" s="119"/>
      <c r="D23" s="120"/>
      <c r="E23" s="190"/>
      <c r="F23" s="191"/>
      <c r="G23" s="188"/>
      <c r="H23" s="188"/>
      <c r="I23" s="188"/>
      <c r="J23" s="188"/>
    </row>
    <row r="24" spans="1:10" s="2" customFormat="1" ht="24.75" customHeight="1">
      <c r="A24" s="66" t="s">
        <v>27</v>
      </c>
      <c r="B24" s="51" t="s">
        <v>180</v>
      </c>
      <c r="C24" s="40" t="s">
        <v>12</v>
      </c>
      <c r="D24" s="136">
        <v>61.26</v>
      </c>
      <c r="E24" s="148"/>
      <c r="F24" s="149"/>
      <c r="G24" s="18"/>
      <c r="H24" s="18"/>
      <c r="I24" s="18"/>
      <c r="J24" s="18"/>
    </row>
    <row r="25" spans="1:10" s="189" customFormat="1" ht="18" customHeight="1">
      <c r="A25" s="65" t="s">
        <v>30</v>
      </c>
      <c r="B25" s="48" t="s">
        <v>26</v>
      </c>
      <c r="C25" s="24"/>
      <c r="D25" s="25"/>
      <c r="E25" s="190"/>
      <c r="F25" s="191"/>
      <c r="G25" s="188"/>
      <c r="H25" s="188"/>
      <c r="I25" s="188"/>
      <c r="J25" s="188"/>
    </row>
    <row r="26" spans="1:10" s="2" customFormat="1" ht="27">
      <c r="A26" s="63" t="s">
        <v>34</v>
      </c>
      <c r="B26" s="54" t="s">
        <v>278</v>
      </c>
      <c r="C26" s="9" t="s">
        <v>12</v>
      </c>
      <c r="D26" s="137" t="e">
        <f>#REF!</f>
        <v>#REF!</v>
      </c>
      <c r="E26" s="160"/>
      <c r="F26" s="162"/>
      <c r="G26" s="18"/>
      <c r="H26" s="18"/>
      <c r="I26" s="18"/>
      <c r="J26" s="18"/>
    </row>
    <row r="27" spans="1:10" s="2" customFormat="1" ht="27">
      <c r="A27" s="63" t="s">
        <v>36</v>
      </c>
      <c r="B27" s="54" t="s">
        <v>141</v>
      </c>
      <c r="C27" s="12" t="s">
        <v>102</v>
      </c>
      <c r="D27" s="137">
        <f>'MEMÓRIA DE CÁLCULO'!D44</f>
        <v>15.9</v>
      </c>
      <c r="E27" s="163"/>
      <c r="F27" s="165"/>
      <c r="G27" s="18"/>
      <c r="H27" s="18"/>
      <c r="I27" s="18"/>
      <c r="J27" s="18"/>
    </row>
    <row r="28" spans="1:10" s="2" customFormat="1">
      <c r="A28" s="64" t="s">
        <v>181</v>
      </c>
      <c r="B28" s="55" t="s">
        <v>142</v>
      </c>
      <c r="C28" s="17" t="s">
        <v>102</v>
      </c>
      <c r="D28" s="138">
        <f>'MEMÓRIA DE CÁLCULO'!D46</f>
        <v>7.5</v>
      </c>
      <c r="E28" s="164"/>
      <c r="F28" s="166"/>
      <c r="G28" s="18"/>
      <c r="H28" s="18"/>
      <c r="I28" s="18"/>
      <c r="J28" s="18"/>
    </row>
    <row r="29" spans="1:10" s="189" customFormat="1" ht="23.25" customHeight="1">
      <c r="A29" s="65" t="s">
        <v>38</v>
      </c>
      <c r="B29" s="48" t="s">
        <v>31</v>
      </c>
      <c r="C29" s="24"/>
      <c r="D29" s="25"/>
      <c r="E29" s="192"/>
      <c r="F29" s="193"/>
      <c r="G29" s="188"/>
      <c r="H29" s="188"/>
      <c r="I29" s="188"/>
      <c r="J29" s="188"/>
    </row>
    <row r="30" spans="1:10" s="2" customFormat="1" ht="20.25" customHeight="1">
      <c r="A30" s="129" t="s">
        <v>40</v>
      </c>
      <c r="B30" s="194" t="s">
        <v>33</v>
      </c>
      <c r="C30" s="13" t="s">
        <v>12</v>
      </c>
      <c r="D30" s="131">
        <f>'MEMÓRIA DE CÁLCULO'!D49</f>
        <v>291.24</v>
      </c>
      <c r="E30" s="160"/>
      <c r="F30" s="162"/>
      <c r="G30" s="18"/>
      <c r="H30" s="18"/>
      <c r="I30" s="18"/>
      <c r="J30" s="18"/>
    </row>
    <row r="31" spans="1:10" s="2" customFormat="1" ht="18" customHeight="1">
      <c r="A31" s="63" t="s">
        <v>41</v>
      </c>
      <c r="B31" s="54" t="s">
        <v>35</v>
      </c>
      <c r="C31" s="12" t="s">
        <v>12</v>
      </c>
      <c r="D31" s="137">
        <f>'MEMÓRIA DE CÁLCULO'!D51</f>
        <v>195.39000000000001</v>
      </c>
      <c r="E31" s="171"/>
      <c r="F31" s="170"/>
      <c r="G31" s="18"/>
      <c r="H31" s="18"/>
      <c r="I31" s="18"/>
      <c r="J31" s="18"/>
    </row>
    <row r="32" spans="1:10" s="2" customFormat="1" ht="19.5" customHeight="1">
      <c r="A32" s="130" t="s">
        <v>42</v>
      </c>
      <c r="B32" s="195" t="s">
        <v>37</v>
      </c>
      <c r="C32" s="74" t="s">
        <v>12</v>
      </c>
      <c r="D32" s="132">
        <f>'MEMÓRIA DE CÁLCULO'!D54</f>
        <v>95.85</v>
      </c>
      <c r="E32" s="164"/>
      <c r="F32" s="166"/>
      <c r="G32" s="18"/>
      <c r="H32" s="18"/>
      <c r="I32" s="18"/>
      <c r="J32" s="18"/>
    </row>
    <row r="33" spans="1:10" s="189" customFormat="1" ht="23.25" customHeight="1">
      <c r="A33" s="67" t="s">
        <v>43</v>
      </c>
      <c r="B33" s="56" t="s">
        <v>39</v>
      </c>
      <c r="C33" s="27"/>
      <c r="D33" s="28"/>
      <c r="E33" s="192"/>
      <c r="F33" s="193"/>
      <c r="G33" s="188"/>
      <c r="H33" s="188"/>
      <c r="I33" s="188"/>
      <c r="J33" s="188"/>
    </row>
    <row r="34" spans="1:10" s="2" customFormat="1" ht="22.9" customHeight="1">
      <c r="A34" s="200" t="s">
        <v>106</v>
      </c>
      <c r="B34" s="49" t="s">
        <v>223</v>
      </c>
      <c r="C34" s="13"/>
      <c r="D34" s="135" t="e">
        <f>#REF!</f>
        <v>#REF!</v>
      </c>
      <c r="E34" s="160"/>
      <c r="F34" s="167"/>
      <c r="G34" s="18"/>
      <c r="H34" s="18"/>
      <c r="I34" s="18"/>
      <c r="J34" s="18"/>
    </row>
    <row r="35" spans="1:10" s="2" customFormat="1" ht="27" customHeight="1">
      <c r="A35" s="66" t="s">
        <v>286</v>
      </c>
      <c r="B35" s="54" t="s">
        <v>225</v>
      </c>
      <c r="C35" s="41" t="s">
        <v>12</v>
      </c>
      <c r="D35" s="11" t="e">
        <f>#REF!</f>
        <v>#REF!</v>
      </c>
      <c r="E35" s="163"/>
      <c r="F35" s="169"/>
    </row>
    <row r="36" spans="1:10" s="2" customFormat="1" ht="27" customHeight="1">
      <c r="A36" s="63" t="s">
        <v>291</v>
      </c>
      <c r="B36" s="55" t="s">
        <v>290</v>
      </c>
      <c r="C36" s="17" t="s">
        <v>12</v>
      </c>
      <c r="D36" s="138" t="e">
        <f>#REF!</f>
        <v>#REF!</v>
      </c>
      <c r="E36" s="171"/>
      <c r="F36" s="170"/>
    </row>
    <row r="37" spans="1:10" s="2" customFormat="1" ht="18" customHeight="1">
      <c r="A37" s="64" t="s">
        <v>107</v>
      </c>
      <c r="B37" s="195" t="s">
        <v>226</v>
      </c>
      <c r="C37" s="74" t="s">
        <v>12</v>
      </c>
      <c r="D37" s="73" t="e">
        <f>'MEMÓRIA DE CÁLCULO'!#REF!</f>
        <v>#REF!</v>
      </c>
      <c r="E37" s="164"/>
      <c r="F37" s="166"/>
      <c r="G37" s="18"/>
      <c r="H37" s="18"/>
      <c r="I37" s="18"/>
      <c r="J37" s="18"/>
    </row>
    <row r="38" spans="1:10" s="189" customFormat="1" ht="19.5" customHeight="1">
      <c r="A38" s="65" t="s">
        <v>108</v>
      </c>
      <c r="B38" s="50" t="s">
        <v>44</v>
      </c>
      <c r="C38" s="121"/>
      <c r="D38" s="26"/>
      <c r="E38" s="192"/>
      <c r="F38" s="193"/>
      <c r="G38" s="188"/>
      <c r="H38" s="188"/>
      <c r="I38" s="188"/>
      <c r="J38" s="188"/>
    </row>
    <row r="39" spans="1:10" s="189" customFormat="1" ht="20.25" customHeight="1">
      <c r="A39" s="65" t="s">
        <v>109</v>
      </c>
      <c r="B39" s="48" t="s">
        <v>45</v>
      </c>
      <c r="C39" s="24"/>
      <c r="D39" s="25"/>
      <c r="E39" s="192"/>
      <c r="F39" s="193"/>
      <c r="G39" s="188"/>
      <c r="H39" s="188"/>
      <c r="I39" s="188"/>
      <c r="J39" s="188"/>
    </row>
    <row r="40" spans="1:10" s="2" customFormat="1" ht="46.5" customHeight="1">
      <c r="A40" s="62" t="s">
        <v>52</v>
      </c>
      <c r="B40" s="53" t="s">
        <v>46</v>
      </c>
      <c r="C40" s="41" t="s">
        <v>47</v>
      </c>
      <c r="D40" s="139">
        <f>'MEMÓRIA DE CÁLCULO'!D73</f>
        <v>25</v>
      </c>
      <c r="E40" s="168"/>
      <c r="F40" s="167"/>
      <c r="G40" s="18"/>
      <c r="H40" s="18"/>
      <c r="I40" s="18"/>
      <c r="J40" s="18"/>
    </row>
    <row r="41" spans="1:10" s="2" customFormat="1" ht="41.25" customHeight="1">
      <c r="A41" s="63" t="s">
        <v>54</v>
      </c>
      <c r="B41" s="54" t="s">
        <v>48</v>
      </c>
      <c r="C41" s="12" t="s">
        <v>47</v>
      </c>
      <c r="D41" s="140">
        <f>'MEMÓRIA DE CÁLCULO'!D75</f>
        <v>17</v>
      </c>
      <c r="E41" s="172"/>
      <c r="F41" s="169"/>
      <c r="G41" s="18"/>
      <c r="H41" s="18"/>
      <c r="I41" s="18"/>
      <c r="J41" s="18"/>
    </row>
    <row r="42" spans="1:10" s="2" customFormat="1" ht="59.25" customHeight="1" thickBot="1">
      <c r="A42" s="203" t="s">
        <v>56</v>
      </c>
      <c r="B42" s="204" t="s">
        <v>50</v>
      </c>
      <c r="C42" s="43" t="s">
        <v>47</v>
      </c>
      <c r="D42" s="205">
        <f>'MEMÓRIA DE CÁLCULO'!D77</f>
        <v>1</v>
      </c>
      <c r="E42" s="206"/>
      <c r="F42" s="182"/>
      <c r="G42" s="18"/>
      <c r="H42" s="18"/>
      <c r="I42" s="18"/>
      <c r="J42" s="18"/>
    </row>
    <row r="43" spans="1:10" s="2" customFormat="1" ht="15.75" thickTop="1">
      <c r="A43" s="62" t="s">
        <v>58</v>
      </c>
      <c r="B43" s="53" t="s">
        <v>156</v>
      </c>
      <c r="C43" s="41" t="s">
        <v>47</v>
      </c>
      <c r="D43" s="141">
        <f>'MEMÓRIA DE CÁLCULO'!D78</f>
        <v>5</v>
      </c>
      <c r="E43" s="163"/>
      <c r="F43" s="165"/>
      <c r="G43" s="18"/>
      <c r="H43" s="18"/>
      <c r="I43" s="18"/>
      <c r="J43" s="18"/>
    </row>
    <row r="44" spans="1:10" s="2" customFormat="1">
      <c r="A44" s="63" t="s">
        <v>59</v>
      </c>
      <c r="B44" s="54" t="s">
        <v>158</v>
      </c>
      <c r="C44" s="12" t="s">
        <v>47</v>
      </c>
      <c r="D44" s="140">
        <f>'MEMÓRIA DE CÁLCULO'!D81</f>
        <v>6</v>
      </c>
      <c r="E44" s="172"/>
      <c r="F44" s="170"/>
      <c r="G44" s="18"/>
      <c r="H44" s="18"/>
      <c r="I44" s="18"/>
      <c r="J44" s="18"/>
    </row>
    <row r="45" spans="1:10" s="2" customFormat="1">
      <c r="A45" s="63" t="s">
        <v>61</v>
      </c>
      <c r="B45" s="54" t="s">
        <v>160</v>
      </c>
      <c r="C45" s="12" t="s">
        <v>47</v>
      </c>
      <c r="D45" s="140">
        <f>'MEMÓRIA DE CÁLCULO'!D83</f>
        <v>1</v>
      </c>
      <c r="E45" s="172"/>
      <c r="F45" s="170"/>
      <c r="G45" s="18"/>
      <c r="H45" s="18"/>
      <c r="I45" s="18"/>
      <c r="J45" s="18"/>
    </row>
    <row r="46" spans="1:10" s="2" customFormat="1" ht="27">
      <c r="A46" s="63" t="s">
        <v>62</v>
      </c>
      <c r="B46" s="54" t="str">
        <f>'MEMÓRIA DE CÁLCULO'!B84</f>
        <v>CAIXA DE PASSAGEM DE ALVENARIA 40x40x40cm C/ TAMPA DE CONCRETO</v>
      </c>
      <c r="C46" s="12" t="s">
        <v>47</v>
      </c>
      <c r="D46" s="140">
        <f>'MEMÓRIA DE CÁLCULO'!D85</f>
        <v>1</v>
      </c>
      <c r="E46" s="171"/>
      <c r="F46" s="170"/>
      <c r="G46" s="18"/>
      <c r="H46" s="18"/>
      <c r="I46" s="18"/>
      <c r="J46" s="18"/>
    </row>
    <row r="47" spans="1:10" s="2" customFormat="1">
      <c r="A47" s="63" t="s">
        <v>183</v>
      </c>
      <c r="B47" s="54" t="str">
        <f>'MEMÓRIA DE CÁLCULO'!B86</f>
        <v>ELETRODUTO FºGº 3/4"</v>
      </c>
      <c r="C47" s="12" t="s">
        <v>29</v>
      </c>
      <c r="D47" s="140">
        <f>'MEMÓRIA DE CÁLCULO'!D87</f>
        <v>145</v>
      </c>
      <c r="E47" s="163"/>
      <c r="F47" s="165"/>
      <c r="G47" s="18"/>
      <c r="H47" s="18"/>
      <c r="I47" s="18"/>
      <c r="J47" s="18"/>
    </row>
    <row r="48" spans="1:10" s="2" customFormat="1">
      <c r="A48" s="63" t="s">
        <v>184</v>
      </c>
      <c r="B48" s="54" t="str">
        <f>'MEMÓRIA DE CÁLCULO'!B88</f>
        <v>ELETRODUTO FºGº 1"</v>
      </c>
      <c r="C48" s="12" t="s">
        <v>29</v>
      </c>
      <c r="D48" s="140">
        <f>'MEMÓRIA DE CÁLCULO'!D89</f>
        <v>10</v>
      </c>
      <c r="E48" s="172"/>
      <c r="F48" s="170"/>
      <c r="G48" s="18"/>
      <c r="H48" s="18"/>
      <c r="I48" s="18"/>
      <c r="J48" s="18"/>
    </row>
    <row r="49" spans="1:10" s="2" customFormat="1" ht="27">
      <c r="A49" s="64" t="s">
        <v>185</v>
      </c>
      <c r="B49" s="55" t="str">
        <f>'MEMÓRIA DE CÁLCULO'!B90</f>
        <v>ISOLADOR DE PLASTICO, TIPO ROLDANA, D= 72x72MM, PARA USO EM BAIXA TENSÃO.</v>
      </c>
      <c r="C49" s="17" t="s">
        <v>47</v>
      </c>
      <c r="D49" s="138" t="e">
        <f>#REF!</f>
        <v>#REF!</v>
      </c>
      <c r="E49" s="164"/>
      <c r="F49" s="161"/>
      <c r="G49" s="18"/>
      <c r="H49" s="18"/>
      <c r="I49" s="18"/>
      <c r="J49" s="18"/>
    </row>
    <row r="50" spans="1:10" s="189" customFormat="1" ht="20.100000000000001" customHeight="1">
      <c r="A50" s="65" t="s">
        <v>114</v>
      </c>
      <c r="B50" s="48" t="s">
        <v>51</v>
      </c>
      <c r="C50" s="24"/>
      <c r="D50" s="25"/>
      <c r="E50" s="192"/>
      <c r="F50" s="193"/>
      <c r="G50" s="188"/>
      <c r="H50" s="188"/>
      <c r="I50" s="188"/>
      <c r="J50" s="188"/>
    </row>
    <row r="51" spans="1:10" s="2" customFormat="1">
      <c r="A51" s="62" t="s">
        <v>115</v>
      </c>
      <c r="B51" s="53" t="s">
        <v>53</v>
      </c>
      <c r="C51" s="38" t="s">
        <v>49</v>
      </c>
      <c r="D51" s="139" t="e">
        <f>#REF!</f>
        <v>#REF!</v>
      </c>
      <c r="E51" s="173"/>
      <c r="F51" s="177"/>
    </row>
    <row r="52" spans="1:10" s="2" customFormat="1">
      <c r="A52" s="63" t="s">
        <v>117</v>
      </c>
      <c r="B52" s="54" t="s">
        <v>55</v>
      </c>
      <c r="C52" s="9" t="s">
        <v>49</v>
      </c>
      <c r="D52" s="137" t="e">
        <f>#REF!</f>
        <v>#REF!</v>
      </c>
      <c r="E52" s="174"/>
      <c r="F52" s="176"/>
    </row>
    <row r="53" spans="1:10" s="2" customFormat="1" ht="85.5" customHeight="1">
      <c r="A53" s="63" t="s">
        <v>283</v>
      </c>
      <c r="B53" s="197" t="s">
        <v>212</v>
      </c>
      <c r="C53" s="14" t="s">
        <v>47</v>
      </c>
      <c r="D53" s="142" t="e">
        <f>#REF!</f>
        <v>#REF!</v>
      </c>
      <c r="E53" s="180"/>
      <c r="F53" s="178"/>
    </row>
    <row r="54" spans="1:10" s="2" customFormat="1" ht="52.9" customHeight="1">
      <c r="A54" s="63" t="s">
        <v>284</v>
      </c>
      <c r="B54" s="57" t="s">
        <v>213</v>
      </c>
      <c r="C54" s="14" t="s">
        <v>47</v>
      </c>
      <c r="D54" s="142" t="e">
        <f>#REF!</f>
        <v>#REF!</v>
      </c>
      <c r="E54" s="181"/>
      <c r="F54" s="176"/>
    </row>
    <row r="55" spans="1:10" s="2" customFormat="1" ht="27">
      <c r="A55" s="63" t="s">
        <v>120</v>
      </c>
      <c r="B55" s="57" t="s">
        <v>60</v>
      </c>
      <c r="C55" s="16" t="s">
        <v>47</v>
      </c>
      <c r="D55" s="142" t="e">
        <f>#REF!</f>
        <v>#REF!</v>
      </c>
      <c r="E55" s="180"/>
      <c r="F55" s="178"/>
    </row>
    <row r="56" spans="1:10" s="2" customFormat="1" ht="54">
      <c r="A56" s="63" t="s">
        <v>186</v>
      </c>
      <c r="B56" s="57" t="s">
        <v>139</v>
      </c>
      <c r="C56" s="16" t="s">
        <v>47</v>
      </c>
      <c r="D56" s="142" t="e">
        <f>'MEMÓRIA DE CÁLCULO'!#REF!</f>
        <v>#REF!</v>
      </c>
      <c r="E56" s="180"/>
      <c r="F56" s="176"/>
    </row>
    <row r="57" spans="1:10" s="189" customFormat="1">
      <c r="A57" s="67" t="s">
        <v>63</v>
      </c>
      <c r="B57" s="56" t="s">
        <v>64</v>
      </c>
      <c r="C57" s="27"/>
      <c r="D57" s="28"/>
      <c r="E57" s="192"/>
      <c r="F57" s="193"/>
      <c r="G57" s="188"/>
      <c r="H57" s="188"/>
      <c r="I57" s="188"/>
      <c r="J57" s="188"/>
    </row>
    <row r="58" spans="1:10" s="2" customFormat="1">
      <c r="A58" s="68" t="s">
        <v>65</v>
      </c>
      <c r="B58" s="59" t="s">
        <v>66</v>
      </c>
      <c r="C58" s="41" t="s">
        <v>12</v>
      </c>
      <c r="D58" s="143" t="e">
        <f>#REF!</f>
        <v>#REF!</v>
      </c>
      <c r="E58" s="160"/>
      <c r="F58" s="162"/>
      <c r="G58" s="18"/>
      <c r="H58" s="18"/>
      <c r="I58" s="18"/>
      <c r="J58" s="18"/>
    </row>
    <row r="59" spans="1:10" s="2" customFormat="1" ht="24" customHeight="1">
      <c r="A59" s="69" t="s">
        <v>67</v>
      </c>
      <c r="B59" s="58" t="s">
        <v>68</v>
      </c>
      <c r="C59" s="17" t="s">
        <v>12</v>
      </c>
      <c r="D59" s="144" t="e">
        <f>#REF!</f>
        <v>#REF!</v>
      </c>
      <c r="E59" s="159"/>
      <c r="F59" s="161"/>
      <c r="G59" s="18"/>
      <c r="H59" s="18"/>
      <c r="I59" s="18"/>
      <c r="J59" s="18"/>
    </row>
    <row r="60" spans="1:10" s="189" customFormat="1" ht="18.75" customHeight="1">
      <c r="A60" s="67" t="s">
        <v>69</v>
      </c>
      <c r="B60" s="56" t="s">
        <v>70</v>
      </c>
      <c r="C60" s="27"/>
      <c r="D60" s="28"/>
      <c r="E60" s="192"/>
      <c r="F60" s="193"/>
      <c r="G60" s="188"/>
      <c r="H60" s="188"/>
      <c r="I60" s="188"/>
      <c r="J60" s="188"/>
    </row>
    <row r="61" spans="1:10" s="2" customFormat="1" ht="20.25" customHeight="1">
      <c r="A61" s="68" t="s">
        <v>71</v>
      </c>
      <c r="B61" s="59" t="s">
        <v>151</v>
      </c>
      <c r="C61" s="41" t="s">
        <v>12</v>
      </c>
      <c r="D61" s="143">
        <f>'MEMÓRIA DE CÁLCULO'!D132</f>
        <v>16.574999999999999</v>
      </c>
      <c r="E61" s="168"/>
      <c r="F61" s="167"/>
      <c r="G61" s="18"/>
      <c r="H61" s="18"/>
      <c r="I61" s="18"/>
      <c r="J61" s="18"/>
    </row>
    <row r="62" spans="1:10" s="2" customFormat="1" ht="20.25" customHeight="1">
      <c r="A62" s="70" t="s">
        <v>72</v>
      </c>
      <c r="B62" s="57" t="s">
        <v>73</v>
      </c>
      <c r="C62" s="12" t="s">
        <v>12</v>
      </c>
      <c r="D62" s="142">
        <f>'MEMÓRIA DE CÁLCULO'!D128</f>
        <v>12.150000000000002</v>
      </c>
      <c r="E62" s="164"/>
      <c r="F62" s="166"/>
      <c r="G62" s="18"/>
      <c r="H62" s="18"/>
      <c r="I62" s="18"/>
      <c r="J62" s="18"/>
    </row>
    <row r="63" spans="1:10" s="189" customFormat="1">
      <c r="A63" s="67" t="s">
        <v>74</v>
      </c>
      <c r="B63" s="56" t="s">
        <v>75</v>
      </c>
      <c r="C63" s="27"/>
      <c r="D63" s="28"/>
      <c r="E63" s="192"/>
      <c r="F63" s="193"/>
      <c r="G63" s="188"/>
      <c r="H63" s="188"/>
      <c r="I63" s="188"/>
      <c r="J63" s="188"/>
    </row>
    <row r="64" spans="1:10" s="2" customFormat="1" ht="27">
      <c r="A64" s="201" t="s">
        <v>71</v>
      </c>
      <c r="B64" s="199" t="s">
        <v>275</v>
      </c>
      <c r="C64" s="7" t="s">
        <v>12</v>
      </c>
      <c r="D64" s="145">
        <v>346</v>
      </c>
      <c r="E64" s="179"/>
      <c r="F64" s="175"/>
    </row>
    <row r="65" spans="1:10" s="2" customFormat="1" ht="20.100000000000001" customHeight="1">
      <c r="A65" s="69" t="s">
        <v>78</v>
      </c>
      <c r="B65" s="58" t="s">
        <v>79</v>
      </c>
      <c r="C65" s="22" t="s">
        <v>12</v>
      </c>
      <c r="D65" s="146">
        <f>'MEMÓRIA DE CÁLCULO'!D145</f>
        <v>195.39</v>
      </c>
      <c r="E65" s="164"/>
      <c r="F65" s="166"/>
      <c r="G65" s="18"/>
      <c r="H65" s="18"/>
      <c r="I65" s="18"/>
      <c r="J65" s="18"/>
    </row>
    <row r="66" spans="1:10" s="189" customFormat="1">
      <c r="A66" s="67" t="s">
        <v>125</v>
      </c>
      <c r="B66" s="56" t="s">
        <v>83</v>
      </c>
      <c r="C66" s="27"/>
      <c r="D66" s="28"/>
      <c r="E66" s="192"/>
      <c r="F66" s="193"/>
      <c r="G66" s="188"/>
      <c r="H66" s="188"/>
      <c r="I66" s="188"/>
      <c r="J66" s="188"/>
    </row>
    <row r="67" spans="1:10" s="2" customFormat="1" ht="27">
      <c r="A67" s="68" t="s">
        <v>80</v>
      </c>
      <c r="B67" s="59" t="s">
        <v>85</v>
      </c>
      <c r="C67" s="21" t="s">
        <v>47</v>
      </c>
      <c r="D67" s="143">
        <f>'MEMÓRIA DE CÁLCULO'!D149</f>
        <v>2</v>
      </c>
      <c r="E67" s="168"/>
      <c r="F67" s="162"/>
      <c r="G67" s="18"/>
      <c r="H67" s="18"/>
      <c r="I67" s="18"/>
      <c r="J67" s="18"/>
    </row>
    <row r="68" spans="1:10" s="2" customFormat="1" ht="18" customHeight="1">
      <c r="A68" s="70" t="s">
        <v>81</v>
      </c>
      <c r="B68" s="57" t="s">
        <v>87</v>
      </c>
      <c r="C68" s="16" t="s">
        <v>47</v>
      </c>
      <c r="D68" s="142">
        <v>2</v>
      </c>
      <c r="E68" s="172"/>
      <c r="F68" s="165"/>
      <c r="G68" s="18"/>
      <c r="H68" s="18"/>
      <c r="I68" s="18"/>
      <c r="J68" s="18"/>
    </row>
    <row r="69" spans="1:10" s="2" customFormat="1">
      <c r="A69" s="70" t="s">
        <v>126</v>
      </c>
      <c r="B69" s="57" t="s">
        <v>187</v>
      </c>
      <c r="C69" s="16" t="s">
        <v>47</v>
      </c>
      <c r="D69" s="142">
        <v>3</v>
      </c>
      <c r="E69" s="171"/>
      <c r="F69" s="170"/>
      <c r="G69" s="18"/>
      <c r="H69" s="18"/>
      <c r="I69" s="18"/>
      <c r="J69" s="18"/>
    </row>
    <row r="70" spans="1:10" s="2" customFormat="1" ht="20.25" customHeight="1">
      <c r="A70" s="209" t="s">
        <v>127</v>
      </c>
      <c r="B70" s="198" t="s">
        <v>188</v>
      </c>
      <c r="C70" s="111" t="s">
        <v>47</v>
      </c>
      <c r="D70" s="210">
        <v>2</v>
      </c>
      <c r="E70" s="164"/>
      <c r="F70" s="166"/>
      <c r="G70" s="18"/>
      <c r="H70" s="18"/>
      <c r="I70" s="18"/>
      <c r="J70" s="18"/>
    </row>
    <row r="71" spans="1:10" s="189" customFormat="1">
      <c r="A71" s="72" t="s">
        <v>82</v>
      </c>
      <c r="B71" s="61" t="s">
        <v>171</v>
      </c>
      <c r="C71" s="42"/>
      <c r="D71" s="32"/>
      <c r="E71" s="207"/>
      <c r="F71" s="208"/>
      <c r="G71" s="188"/>
      <c r="H71" s="188"/>
      <c r="I71" s="188"/>
      <c r="J71" s="188"/>
    </row>
    <row r="72" spans="1:10" s="2" customFormat="1" ht="18.600000000000001" customHeight="1">
      <c r="A72" s="68" t="s">
        <v>84</v>
      </c>
      <c r="B72" s="53" t="s">
        <v>170</v>
      </c>
      <c r="C72" s="21" t="s">
        <v>12</v>
      </c>
      <c r="D72" s="143" t="e">
        <f>#REF!</f>
        <v>#REF!</v>
      </c>
      <c r="E72" s="168"/>
      <c r="F72" s="162"/>
      <c r="G72" s="18"/>
      <c r="H72" s="18"/>
      <c r="I72" s="18"/>
      <c r="J72" s="18"/>
    </row>
    <row r="73" spans="1:10" s="2" customFormat="1" ht="27.6" customHeight="1">
      <c r="A73" s="70" t="s">
        <v>86</v>
      </c>
      <c r="B73" s="54" t="s">
        <v>169</v>
      </c>
      <c r="C73" s="16" t="s">
        <v>12</v>
      </c>
      <c r="D73" s="142" t="e">
        <f>#REF!</f>
        <v>#REF!</v>
      </c>
      <c r="E73" s="172"/>
      <c r="F73" s="165"/>
      <c r="G73" s="18"/>
      <c r="H73" s="18"/>
      <c r="I73" s="18"/>
      <c r="J73" s="18"/>
    </row>
    <row r="74" spans="1:10" s="2" customFormat="1" ht="27">
      <c r="A74" s="70" t="s">
        <v>88</v>
      </c>
      <c r="B74" s="54" t="s">
        <v>153</v>
      </c>
      <c r="C74" s="16" t="s">
        <v>12</v>
      </c>
      <c r="D74" s="142" t="e">
        <f>#REF!</f>
        <v>#REF!</v>
      </c>
      <c r="E74" s="172"/>
      <c r="F74" s="170"/>
      <c r="G74" s="18"/>
      <c r="H74" s="18"/>
      <c r="I74" s="18"/>
      <c r="J74" s="18"/>
    </row>
    <row r="75" spans="1:10" s="2" customFormat="1" ht="27.75" thickBot="1">
      <c r="A75" s="71" t="s">
        <v>89</v>
      </c>
      <c r="B75" s="204" t="s">
        <v>168</v>
      </c>
      <c r="C75" s="34" t="s">
        <v>12</v>
      </c>
      <c r="D75" s="147" t="e">
        <f>#REF!</f>
        <v>#REF!</v>
      </c>
      <c r="E75" s="206"/>
      <c r="F75" s="182"/>
      <c r="G75" s="18"/>
      <c r="H75" s="18"/>
      <c r="I75" s="18"/>
      <c r="J75" s="18"/>
    </row>
    <row r="76" spans="1:10" s="2" customFormat="1" ht="15.75" thickTop="1">
      <c r="A76" s="211" t="s">
        <v>90</v>
      </c>
      <c r="B76" s="49" t="s">
        <v>191</v>
      </c>
      <c r="C76" s="44" t="s">
        <v>12</v>
      </c>
      <c r="D76" s="212" t="e">
        <f>#REF!</f>
        <v>#REF!</v>
      </c>
      <c r="E76" s="159"/>
      <c r="F76" s="161"/>
      <c r="G76" s="18"/>
      <c r="H76" s="18"/>
      <c r="I76" s="18"/>
      <c r="J76" s="18"/>
    </row>
    <row r="77" spans="1:10" s="189" customFormat="1">
      <c r="A77" s="67" t="s">
        <v>91</v>
      </c>
      <c r="B77" s="50" t="s">
        <v>192</v>
      </c>
      <c r="C77" s="27"/>
      <c r="D77" s="28"/>
      <c r="E77" s="192"/>
      <c r="F77" s="193"/>
      <c r="G77" s="188"/>
      <c r="H77" s="188"/>
      <c r="I77" s="188"/>
      <c r="J77" s="188"/>
    </row>
    <row r="78" spans="1:10" s="2" customFormat="1">
      <c r="A78" s="68" t="s">
        <v>93</v>
      </c>
      <c r="B78" s="53" t="s">
        <v>193</v>
      </c>
      <c r="C78" s="21" t="s">
        <v>47</v>
      </c>
      <c r="D78" s="143">
        <v>8</v>
      </c>
      <c r="E78" s="168"/>
      <c r="F78" s="162"/>
      <c r="G78" s="18"/>
      <c r="H78" s="18"/>
      <c r="I78" s="18"/>
      <c r="J78" s="18"/>
    </row>
    <row r="79" spans="1:10" s="2" customFormat="1" ht="21.75" customHeight="1">
      <c r="A79" s="69" t="s">
        <v>94</v>
      </c>
      <c r="B79" s="55" t="s">
        <v>195</v>
      </c>
      <c r="C79" s="22" t="s">
        <v>47</v>
      </c>
      <c r="D79" s="146">
        <v>2</v>
      </c>
      <c r="E79" s="164"/>
      <c r="F79" s="161"/>
      <c r="G79" s="18"/>
      <c r="H79" s="18"/>
      <c r="I79" s="18"/>
      <c r="J79" s="18"/>
    </row>
    <row r="80" spans="1:10" s="189" customFormat="1">
      <c r="A80" s="67" t="s">
        <v>196</v>
      </c>
      <c r="B80" s="56" t="s">
        <v>92</v>
      </c>
      <c r="C80" s="27"/>
      <c r="D80" s="28"/>
      <c r="E80" s="192"/>
      <c r="F80" s="193"/>
      <c r="G80" s="188"/>
      <c r="H80" s="188"/>
      <c r="I80" s="188"/>
      <c r="J80" s="188"/>
    </row>
    <row r="81" spans="1:10" s="2" customFormat="1">
      <c r="A81" s="68" t="s">
        <v>197</v>
      </c>
      <c r="B81" s="53" t="s">
        <v>140</v>
      </c>
      <c r="C81" s="21" t="s">
        <v>12</v>
      </c>
      <c r="D81" s="143" t="e">
        <f>#REF!</f>
        <v>#REF!</v>
      </c>
      <c r="E81" s="168"/>
      <c r="F81" s="162"/>
      <c r="G81" s="18"/>
      <c r="H81" s="18"/>
      <c r="I81" s="18"/>
      <c r="J81" s="18"/>
    </row>
    <row r="82" spans="1:10" s="2" customFormat="1" ht="18.75" customHeight="1">
      <c r="A82" s="70" t="s">
        <v>200</v>
      </c>
      <c r="B82" s="54" t="s">
        <v>182</v>
      </c>
      <c r="C82" s="16" t="s">
        <v>12</v>
      </c>
      <c r="D82" s="137" t="e">
        <f>#REF!</f>
        <v>#REF!</v>
      </c>
      <c r="E82" s="171"/>
      <c r="F82" s="165"/>
      <c r="G82" s="18"/>
      <c r="H82" s="18"/>
      <c r="I82" s="18"/>
      <c r="J82" s="18"/>
    </row>
    <row r="83" spans="1:10" s="2" customFormat="1" ht="15.75" thickBot="1">
      <c r="A83" s="71" t="s">
        <v>201</v>
      </c>
      <c r="B83" s="60" t="s">
        <v>95</v>
      </c>
      <c r="C83" s="22" t="s">
        <v>9</v>
      </c>
      <c r="D83" s="146" t="e">
        <f>#REF!</f>
        <v>#REF!</v>
      </c>
      <c r="E83" s="183"/>
      <c r="F83" s="182"/>
      <c r="G83" s="18"/>
      <c r="H83" s="18"/>
      <c r="I83" s="18"/>
      <c r="J83" s="18"/>
    </row>
    <row r="84" spans="1:10" s="2" customFormat="1" ht="15.75" thickTop="1">
      <c r="A84" s="112"/>
      <c r="B84" s="112"/>
      <c r="C84" s="112"/>
      <c r="D84" s="112"/>
      <c r="E84" s="202"/>
      <c r="F84" s="202"/>
      <c r="G84" s="18"/>
      <c r="H84" s="18"/>
      <c r="I84" s="18"/>
      <c r="J84" s="18"/>
    </row>
    <row r="85" spans="1:10" s="2" customFormat="1">
      <c r="A85" s="113"/>
      <c r="B85" s="113"/>
      <c r="C85" s="113"/>
      <c r="D85" s="113"/>
      <c r="E85" s="1"/>
      <c r="F85" s="1"/>
      <c r="G85" s="18"/>
      <c r="H85" s="18"/>
      <c r="I85" s="18"/>
      <c r="J85" s="18"/>
    </row>
    <row r="86" spans="1:10" ht="24.95" customHeight="1">
      <c r="A86" s="113"/>
      <c r="B86" s="113"/>
      <c r="C86" s="113"/>
      <c r="D86" s="113"/>
      <c r="E86" s="1"/>
      <c r="F86" s="1"/>
      <c r="G86" s="1"/>
      <c r="H86" s="1"/>
      <c r="I86" s="1"/>
      <c r="J86" s="1"/>
    </row>
    <row r="87" spans="1:10" ht="24.95" customHeight="1">
      <c r="A87" s="113"/>
      <c r="B87" s="113"/>
      <c r="C87" s="113"/>
      <c r="D87" s="113"/>
      <c r="E87" s="1"/>
      <c r="F87" s="1"/>
      <c r="G87" s="1"/>
      <c r="H87" s="1"/>
      <c r="I87" s="1"/>
      <c r="J87" s="1"/>
    </row>
    <row r="88" spans="1:10" ht="24.95" customHeight="1">
      <c r="A88" s="113"/>
      <c r="B88" s="113"/>
      <c r="C88" s="113"/>
      <c r="D88" s="113"/>
      <c r="E88" s="1"/>
      <c r="F88" s="1"/>
      <c r="G88" s="1"/>
      <c r="H88" s="1"/>
      <c r="I88" s="1"/>
      <c r="J88" s="1"/>
    </row>
    <row r="89" spans="1:10" ht="24.95" customHeight="1">
      <c r="A89" s="113"/>
      <c r="B89" s="113"/>
      <c r="C89" s="113"/>
      <c r="D89" s="113"/>
      <c r="E89" s="1"/>
      <c r="F89" s="1"/>
      <c r="G89" s="1"/>
      <c r="H89" s="1"/>
      <c r="I89" s="1"/>
      <c r="J89" s="1"/>
    </row>
    <row r="90" spans="1:10" ht="24.95" customHeight="1">
      <c r="A90" s="113"/>
      <c r="B90" s="36"/>
      <c r="C90" s="113"/>
      <c r="D90" s="31"/>
      <c r="E90" s="1"/>
      <c r="F90" s="1"/>
      <c r="G90" s="1"/>
      <c r="H90" s="1"/>
      <c r="I90" s="1"/>
      <c r="J90" s="1"/>
    </row>
    <row r="91" spans="1:10" ht="24.95" customHeight="1">
      <c r="A91" s="113"/>
      <c r="B91" s="36"/>
      <c r="C91" s="113"/>
      <c r="D91" s="37"/>
      <c r="E91" s="1"/>
      <c r="F91" s="1"/>
      <c r="G91" s="1"/>
      <c r="H91" s="1"/>
      <c r="I91" s="1"/>
      <c r="J91" s="1"/>
    </row>
    <row r="92" spans="1:10" ht="24.95" customHeight="1">
      <c r="A92" s="113"/>
      <c r="B92" s="36"/>
      <c r="C92" s="113"/>
      <c r="D92" s="37"/>
      <c r="E92" s="1"/>
      <c r="F92" s="1"/>
      <c r="G92" s="1"/>
      <c r="H92" s="1"/>
      <c r="I92" s="1"/>
      <c r="J92" s="1"/>
    </row>
    <row r="93" spans="1:10" ht="24.95" customHeight="1">
      <c r="A93" s="35"/>
      <c r="B93" s="36"/>
      <c r="C93" s="35"/>
      <c r="D93" s="31"/>
      <c r="G93" s="1"/>
      <c r="H93" s="1"/>
      <c r="I93" s="1"/>
      <c r="J93" s="1"/>
    </row>
    <row r="94" spans="1:10" ht="24.95" customHeight="1">
      <c r="A94" s="35"/>
      <c r="B94" s="36"/>
      <c r="C94" s="35"/>
      <c r="D94" s="31"/>
      <c r="G94" s="1"/>
      <c r="H94" s="1"/>
      <c r="I94" s="1"/>
      <c r="J94" s="1"/>
    </row>
    <row r="95" spans="1:10" ht="24.95" customHeight="1">
      <c r="A95" s="35"/>
      <c r="B95" s="19"/>
      <c r="C95" s="35"/>
      <c r="D95" s="31"/>
      <c r="G95" s="1"/>
      <c r="H95" s="1"/>
      <c r="I95" s="1"/>
      <c r="J95" s="1"/>
    </row>
    <row r="96" spans="1:10" ht="24.95" customHeight="1">
      <c r="A96" s="35"/>
      <c r="B96" s="19"/>
      <c r="C96" s="35"/>
      <c r="D96" s="31"/>
      <c r="G96" s="1"/>
      <c r="H96" s="1"/>
      <c r="I96" s="1"/>
      <c r="J96" s="1"/>
    </row>
    <row r="97" spans="1:10" ht="24.95" customHeight="1">
      <c r="A97" s="35"/>
      <c r="B97" s="36"/>
      <c r="C97" s="35"/>
      <c r="D97" s="31"/>
      <c r="G97" s="1"/>
      <c r="H97" s="1"/>
      <c r="I97" s="1"/>
      <c r="J97" s="1"/>
    </row>
    <row r="98" spans="1:10" ht="24.95" customHeight="1">
      <c r="G98" s="1"/>
      <c r="H98" s="1"/>
      <c r="I98" s="1"/>
      <c r="J98" s="1"/>
    </row>
    <row r="99" spans="1:10" ht="24.95" customHeight="1">
      <c r="G99" s="1"/>
      <c r="H99" s="1"/>
      <c r="I99" s="1"/>
      <c r="J99" s="1"/>
    </row>
    <row r="100" spans="1:10">
      <c r="G100" s="1"/>
      <c r="H100" s="1"/>
      <c r="I100" s="1"/>
      <c r="J100" s="1"/>
    </row>
    <row r="101" spans="1:10">
      <c r="G101" s="1"/>
      <c r="H101" s="1"/>
      <c r="I101" s="1"/>
      <c r="J101" s="1"/>
    </row>
  </sheetData>
  <customSheetViews>
    <customSheetView guid="{3E3604AA-1B78-4EF7-9E14-22AE5816212E}">
      <selection activeCell="C16" sqref="C16"/>
      <pageMargins left="0.511811024" right="0.511811024" top="0.78740157499999996" bottom="0.78740157499999996" header="0.31496062000000002" footer="0.31496062000000002"/>
    </customSheetView>
  </customSheetViews>
  <mergeCells count="10">
    <mergeCell ref="A7:C8"/>
    <mergeCell ref="F10:F11"/>
    <mergeCell ref="A1:F6"/>
    <mergeCell ref="D7:F8"/>
    <mergeCell ref="A9:F9"/>
    <mergeCell ref="E10:E11"/>
    <mergeCell ref="A10:A11"/>
    <mergeCell ref="B10:B11"/>
    <mergeCell ref="C10:C11"/>
    <mergeCell ref="D10:D11"/>
  </mergeCells>
  <conditionalFormatting sqref="D90 D92:D97 D26 D34 D55:D56 D65 D81">
    <cfRule type="cellIs" dxfId="17" priority="29" stopIfTrue="1" operator="equal">
      <formula>0</formula>
    </cfRule>
  </conditionalFormatting>
  <conditionalFormatting sqref="D73">
    <cfRule type="cellIs" dxfId="16" priority="14" stopIfTrue="1" operator="equal">
      <formula>0</formula>
    </cfRule>
  </conditionalFormatting>
  <conditionalFormatting sqref="D72">
    <cfRule type="cellIs" dxfId="15" priority="13" stopIfTrue="1" operator="equal">
      <formula>0</formula>
    </cfRule>
  </conditionalFormatting>
  <conditionalFormatting sqref="D83">
    <cfRule type="cellIs" dxfId="14" priority="12" stopIfTrue="1" operator="equal">
      <formula>0</formula>
    </cfRule>
  </conditionalFormatting>
  <conditionalFormatting sqref="D91">
    <cfRule type="cellIs" dxfId="13" priority="23" stopIfTrue="1" operator="equal">
      <formula>0</formula>
    </cfRule>
  </conditionalFormatting>
  <conditionalFormatting sqref="D24">
    <cfRule type="cellIs" dxfId="12" priority="10" stopIfTrue="1" operator="equal">
      <formula>0</formula>
    </cfRule>
  </conditionalFormatting>
  <conditionalFormatting sqref="D78">
    <cfRule type="cellIs" dxfId="11" priority="9" stopIfTrue="1" operator="equal">
      <formula>0</formula>
    </cfRule>
  </conditionalFormatting>
  <conditionalFormatting sqref="D61:D62 D30:D32 D58:D59 D40 D74:D76 D51:D52 D67:D70 D79 D37">
    <cfRule type="cellIs" dxfId="10" priority="20" stopIfTrue="1" operator="equal">
      <formula>0</formula>
    </cfRule>
  </conditionalFormatting>
  <conditionalFormatting sqref="D27">
    <cfRule type="cellIs" dxfId="9" priority="18" stopIfTrue="1" operator="equal">
      <formula>0</formula>
    </cfRule>
  </conditionalFormatting>
  <conditionalFormatting sqref="D28">
    <cfRule type="cellIs" dxfId="8" priority="17" stopIfTrue="1" operator="equal">
      <formula>0</formula>
    </cfRule>
  </conditionalFormatting>
  <conditionalFormatting sqref="D82">
    <cfRule type="cellIs" dxfId="7" priority="11" stopIfTrue="1" operator="equal">
      <formula>0</formula>
    </cfRule>
  </conditionalFormatting>
  <conditionalFormatting sqref="D36">
    <cfRule type="cellIs" dxfId="6" priority="8" stopIfTrue="1" operator="equal">
      <formula>0</formula>
    </cfRule>
  </conditionalFormatting>
  <conditionalFormatting sqref="D35">
    <cfRule type="cellIs" dxfId="5" priority="7" stopIfTrue="1" operator="equal">
      <formula>0</formula>
    </cfRule>
  </conditionalFormatting>
  <conditionalFormatting sqref="D53">
    <cfRule type="cellIs" dxfId="4" priority="6" stopIfTrue="1" operator="equal">
      <formula>0</formula>
    </cfRule>
  </conditionalFormatting>
  <conditionalFormatting sqref="D54">
    <cfRule type="cellIs" dxfId="3" priority="5" stopIfTrue="1" operator="equal">
      <formula>0</formula>
    </cfRule>
  </conditionalFormatting>
  <conditionalFormatting sqref="D64">
    <cfRule type="cellIs" dxfId="2" priority="3" stopIfTrue="1" operator="equal">
      <formula>0</formula>
    </cfRule>
  </conditionalFormatting>
  <conditionalFormatting sqref="D20">
    <cfRule type="cellIs" dxfId="1" priority="2" stopIfTrue="1" operator="equal">
      <formula>0</formula>
    </cfRule>
  </conditionalFormatting>
  <conditionalFormatting sqref="D22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6" orientation="portrait" r:id="rId1"/>
  <rowBreaks count="2" manualBreakCount="2">
    <brk id="42" max="5" man="1"/>
    <brk id="75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10" zoomScaleSheetLayoutView="100" workbookViewId="0">
      <selection activeCell="D23" sqref="D23"/>
    </sheetView>
  </sheetViews>
  <sheetFormatPr defaultRowHeight="15"/>
  <cols>
    <col min="1" max="1" width="18.7109375" customWidth="1"/>
    <col min="2" max="2" width="29.7109375" customWidth="1"/>
    <col min="3" max="3" width="10.85546875" customWidth="1"/>
    <col min="4" max="4" width="13.28515625" customWidth="1"/>
    <col min="5" max="5" width="3.85546875" customWidth="1"/>
    <col min="6" max="6" width="12.7109375" customWidth="1"/>
    <col min="7" max="7" width="14" customWidth="1"/>
    <col min="257" max="257" width="19.85546875" customWidth="1"/>
    <col min="258" max="258" width="26.85546875" customWidth="1"/>
    <col min="259" max="259" width="10.5703125" customWidth="1"/>
    <col min="260" max="260" width="13.85546875" customWidth="1"/>
    <col min="261" max="261" width="3.7109375" customWidth="1"/>
    <col min="262" max="262" width="12" customWidth="1"/>
    <col min="263" max="263" width="14" customWidth="1"/>
    <col min="513" max="513" width="19.85546875" customWidth="1"/>
    <col min="514" max="514" width="26.85546875" customWidth="1"/>
    <col min="515" max="515" width="10.5703125" customWidth="1"/>
    <col min="516" max="516" width="13.85546875" customWidth="1"/>
    <col min="517" max="517" width="3.7109375" customWidth="1"/>
    <col min="518" max="518" width="12" customWidth="1"/>
    <col min="519" max="519" width="14" customWidth="1"/>
    <col min="769" max="769" width="19.85546875" customWidth="1"/>
    <col min="770" max="770" width="26.85546875" customWidth="1"/>
    <col min="771" max="771" width="10.5703125" customWidth="1"/>
    <col min="772" max="772" width="13.85546875" customWidth="1"/>
    <col min="773" max="773" width="3.7109375" customWidth="1"/>
    <col min="774" max="774" width="12" customWidth="1"/>
    <col min="775" max="775" width="14" customWidth="1"/>
    <col min="1025" max="1025" width="19.85546875" customWidth="1"/>
    <col min="1026" max="1026" width="26.85546875" customWidth="1"/>
    <col min="1027" max="1027" width="10.5703125" customWidth="1"/>
    <col min="1028" max="1028" width="13.85546875" customWidth="1"/>
    <col min="1029" max="1029" width="3.7109375" customWidth="1"/>
    <col min="1030" max="1030" width="12" customWidth="1"/>
    <col min="1031" max="1031" width="14" customWidth="1"/>
    <col min="1281" max="1281" width="19.85546875" customWidth="1"/>
    <col min="1282" max="1282" width="26.85546875" customWidth="1"/>
    <col min="1283" max="1283" width="10.5703125" customWidth="1"/>
    <col min="1284" max="1284" width="13.85546875" customWidth="1"/>
    <col min="1285" max="1285" width="3.7109375" customWidth="1"/>
    <col min="1286" max="1286" width="12" customWidth="1"/>
    <col min="1287" max="1287" width="14" customWidth="1"/>
    <col min="1537" max="1537" width="19.85546875" customWidth="1"/>
    <col min="1538" max="1538" width="26.85546875" customWidth="1"/>
    <col min="1539" max="1539" width="10.5703125" customWidth="1"/>
    <col min="1540" max="1540" width="13.85546875" customWidth="1"/>
    <col min="1541" max="1541" width="3.7109375" customWidth="1"/>
    <col min="1542" max="1542" width="12" customWidth="1"/>
    <col min="1543" max="1543" width="14" customWidth="1"/>
    <col min="1793" max="1793" width="19.85546875" customWidth="1"/>
    <col min="1794" max="1794" width="26.85546875" customWidth="1"/>
    <col min="1795" max="1795" width="10.5703125" customWidth="1"/>
    <col min="1796" max="1796" width="13.85546875" customWidth="1"/>
    <col min="1797" max="1797" width="3.7109375" customWidth="1"/>
    <col min="1798" max="1798" width="12" customWidth="1"/>
    <col min="1799" max="1799" width="14" customWidth="1"/>
    <col min="2049" max="2049" width="19.85546875" customWidth="1"/>
    <col min="2050" max="2050" width="26.85546875" customWidth="1"/>
    <col min="2051" max="2051" width="10.5703125" customWidth="1"/>
    <col min="2052" max="2052" width="13.85546875" customWidth="1"/>
    <col min="2053" max="2053" width="3.7109375" customWidth="1"/>
    <col min="2054" max="2054" width="12" customWidth="1"/>
    <col min="2055" max="2055" width="14" customWidth="1"/>
    <col min="2305" max="2305" width="19.85546875" customWidth="1"/>
    <col min="2306" max="2306" width="26.85546875" customWidth="1"/>
    <col min="2307" max="2307" width="10.5703125" customWidth="1"/>
    <col min="2308" max="2308" width="13.85546875" customWidth="1"/>
    <col min="2309" max="2309" width="3.7109375" customWidth="1"/>
    <col min="2310" max="2310" width="12" customWidth="1"/>
    <col min="2311" max="2311" width="14" customWidth="1"/>
    <col min="2561" max="2561" width="19.85546875" customWidth="1"/>
    <col min="2562" max="2562" width="26.85546875" customWidth="1"/>
    <col min="2563" max="2563" width="10.5703125" customWidth="1"/>
    <col min="2564" max="2564" width="13.85546875" customWidth="1"/>
    <col min="2565" max="2565" width="3.7109375" customWidth="1"/>
    <col min="2566" max="2566" width="12" customWidth="1"/>
    <col min="2567" max="2567" width="14" customWidth="1"/>
    <col min="2817" max="2817" width="19.85546875" customWidth="1"/>
    <col min="2818" max="2818" width="26.85546875" customWidth="1"/>
    <col min="2819" max="2819" width="10.5703125" customWidth="1"/>
    <col min="2820" max="2820" width="13.85546875" customWidth="1"/>
    <col min="2821" max="2821" width="3.7109375" customWidth="1"/>
    <col min="2822" max="2822" width="12" customWidth="1"/>
    <col min="2823" max="2823" width="14" customWidth="1"/>
    <col min="3073" max="3073" width="19.85546875" customWidth="1"/>
    <col min="3074" max="3074" width="26.85546875" customWidth="1"/>
    <col min="3075" max="3075" width="10.5703125" customWidth="1"/>
    <col min="3076" max="3076" width="13.85546875" customWidth="1"/>
    <col min="3077" max="3077" width="3.7109375" customWidth="1"/>
    <col min="3078" max="3078" width="12" customWidth="1"/>
    <col min="3079" max="3079" width="14" customWidth="1"/>
    <col min="3329" max="3329" width="19.85546875" customWidth="1"/>
    <col min="3330" max="3330" width="26.85546875" customWidth="1"/>
    <col min="3331" max="3331" width="10.5703125" customWidth="1"/>
    <col min="3332" max="3332" width="13.85546875" customWidth="1"/>
    <col min="3333" max="3333" width="3.7109375" customWidth="1"/>
    <col min="3334" max="3334" width="12" customWidth="1"/>
    <col min="3335" max="3335" width="14" customWidth="1"/>
    <col min="3585" max="3585" width="19.85546875" customWidth="1"/>
    <col min="3586" max="3586" width="26.85546875" customWidth="1"/>
    <col min="3587" max="3587" width="10.5703125" customWidth="1"/>
    <col min="3588" max="3588" width="13.85546875" customWidth="1"/>
    <col min="3589" max="3589" width="3.7109375" customWidth="1"/>
    <col min="3590" max="3590" width="12" customWidth="1"/>
    <col min="3591" max="3591" width="14" customWidth="1"/>
    <col min="3841" max="3841" width="19.85546875" customWidth="1"/>
    <col min="3842" max="3842" width="26.85546875" customWidth="1"/>
    <col min="3843" max="3843" width="10.5703125" customWidth="1"/>
    <col min="3844" max="3844" width="13.85546875" customWidth="1"/>
    <col min="3845" max="3845" width="3.7109375" customWidth="1"/>
    <col min="3846" max="3846" width="12" customWidth="1"/>
    <col min="3847" max="3847" width="14" customWidth="1"/>
    <col min="4097" max="4097" width="19.85546875" customWidth="1"/>
    <col min="4098" max="4098" width="26.85546875" customWidth="1"/>
    <col min="4099" max="4099" width="10.5703125" customWidth="1"/>
    <col min="4100" max="4100" width="13.85546875" customWidth="1"/>
    <col min="4101" max="4101" width="3.7109375" customWidth="1"/>
    <col min="4102" max="4102" width="12" customWidth="1"/>
    <col min="4103" max="4103" width="14" customWidth="1"/>
    <col min="4353" max="4353" width="19.85546875" customWidth="1"/>
    <col min="4354" max="4354" width="26.85546875" customWidth="1"/>
    <col min="4355" max="4355" width="10.5703125" customWidth="1"/>
    <col min="4356" max="4356" width="13.85546875" customWidth="1"/>
    <col min="4357" max="4357" width="3.7109375" customWidth="1"/>
    <col min="4358" max="4358" width="12" customWidth="1"/>
    <col min="4359" max="4359" width="14" customWidth="1"/>
    <col min="4609" max="4609" width="19.85546875" customWidth="1"/>
    <col min="4610" max="4610" width="26.85546875" customWidth="1"/>
    <col min="4611" max="4611" width="10.5703125" customWidth="1"/>
    <col min="4612" max="4612" width="13.85546875" customWidth="1"/>
    <col min="4613" max="4613" width="3.7109375" customWidth="1"/>
    <col min="4614" max="4614" width="12" customWidth="1"/>
    <col min="4615" max="4615" width="14" customWidth="1"/>
    <col min="4865" max="4865" width="19.85546875" customWidth="1"/>
    <col min="4866" max="4866" width="26.85546875" customWidth="1"/>
    <col min="4867" max="4867" width="10.5703125" customWidth="1"/>
    <col min="4868" max="4868" width="13.85546875" customWidth="1"/>
    <col min="4869" max="4869" width="3.7109375" customWidth="1"/>
    <col min="4870" max="4870" width="12" customWidth="1"/>
    <col min="4871" max="4871" width="14" customWidth="1"/>
    <col min="5121" max="5121" width="19.85546875" customWidth="1"/>
    <col min="5122" max="5122" width="26.85546875" customWidth="1"/>
    <col min="5123" max="5123" width="10.5703125" customWidth="1"/>
    <col min="5124" max="5124" width="13.85546875" customWidth="1"/>
    <col min="5125" max="5125" width="3.7109375" customWidth="1"/>
    <col min="5126" max="5126" width="12" customWidth="1"/>
    <col min="5127" max="5127" width="14" customWidth="1"/>
    <col min="5377" max="5377" width="19.85546875" customWidth="1"/>
    <col min="5378" max="5378" width="26.85546875" customWidth="1"/>
    <col min="5379" max="5379" width="10.5703125" customWidth="1"/>
    <col min="5380" max="5380" width="13.85546875" customWidth="1"/>
    <col min="5381" max="5381" width="3.7109375" customWidth="1"/>
    <col min="5382" max="5382" width="12" customWidth="1"/>
    <col min="5383" max="5383" width="14" customWidth="1"/>
    <col min="5633" max="5633" width="19.85546875" customWidth="1"/>
    <col min="5634" max="5634" width="26.85546875" customWidth="1"/>
    <col min="5635" max="5635" width="10.5703125" customWidth="1"/>
    <col min="5636" max="5636" width="13.85546875" customWidth="1"/>
    <col min="5637" max="5637" width="3.7109375" customWidth="1"/>
    <col min="5638" max="5638" width="12" customWidth="1"/>
    <col min="5639" max="5639" width="14" customWidth="1"/>
    <col min="5889" max="5889" width="19.85546875" customWidth="1"/>
    <col min="5890" max="5890" width="26.85546875" customWidth="1"/>
    <col min="5891" max="5891" width="10.5703125" customWidth="1"/>
    <col min="5892" max="5892" width="13.85546875" customWidth="1"/>
    <col min="5893" max="5893" width="3.7109375" customWidth="1"/>
    <col min="5894" max="5894" width="12" customWidth="1"/>
    <col min="5895" max="5895" width="14" customWidth="1"/>
    <col min="6145" max="6145" width="19.85546875" customWidth="1"/>
    <col min="6146" max="6146" width="26.85546875" customWidth="1"/>
    <col min="6147" max="6147" width="10.5703125" customWidth="1"/>
    <col min="6148" max="6148" width="13.85546875" customWidth="1"/>
    <col min="6149" max="6149" width="3.7109375" customWidth="1"/>
    <col min="6150" max="6150" width="12" customWidth="1"/>
    <col min="6151" max="6151" width="14" customWidth="1"/>
    <col min="6401" max="6401" width="19.85546875" customWidth="1"/>
    <col min="6402" max="6402" width="26.85546875" customWidth="1"/>
    <col min="6403" max="6403" width="10.5703125" customWidth="1"/>
    <col min="6404" max="6404" width="13.85546875" customWidth="1"/>
    <col min="6405" max="6405" width="3.7109375" customWidth="1"/>
    <col min="6406" max="6406" width="12" customWidth="1"/>
    <col min="6407" max="6407" width="14" customWidth="1"/>
    <col min="6657" max="6657" width="19.85546875" customWidth="1"/>
    <col min="6658" max="6658" width="26.85546875" customWidth="1"/>
    <col min="6659" max="6659" width="10.5703125" customWidth="1"/>
    <col min="6660" max="6660" width="13.85546875" customWidth="1"/>
    <col min="6661" max="6661" width="3.7109375" customWidth="1"/>
    <col min="6662" max="6662" width="12" customWidth="1"/>
    <col min="6663" max="6663" width="14" customWidth="1"/>
    <col min="6913" max="6913" width="19.85546875" customWidth="1"/>
    <col min="6914" max="6914" width="26.85546875" customWidth="1"/>
    <col min="6915" max="6915" width="10.5703125" customWidth="1"/>
    <col min="6916" max="6916" width="13.85546875" customWidth="1"/>
    <col min="6917" max="6917" width="3.7109375" customWidth="1"/>
    <col min="6918" max="6918" width="12" customWidth="1"/>
    <col min="6919" max="6919" width="14" customWidth="1"/>
    <col min="7169" max="7169" width="19.85546875" customWidth="1"/>
    <col min="7170" max="7170" width="26.85546875" customWidth="1"/>
    <col min="7171" max="7171" width="10.5703125" customWidth="1"/>
    <col min="7172" max="7172" width="13.85546875" customWidth="1"/>
    <col min="7173" max="7173" width="3.7109375" customWidth="1"/>
    <col min="7174" max="7174" width="12" customWidth="1"/>
    <col min="7175" max="7175" width="14" customWidth="1"/>
    <col min="7425" max="7425" width="19.85546875" customWidth="1"/>
    <col min="7426" max="7426" width="26.85546875" customWidth="1"/>
    <col min="7427" max="7427" width="10.5703125" customWidth="1"/>
    <col min="7428" max="7428" width="13.85546875" customWidth="1"/>
    <col min="7429" max="7429" width="3.7109375" customWidth="1"/>
    <col min="7430" max="7430" width="12" customWidth="1"/>
    <col min="7431" max="7431" width="14" customWidth="1"/>
    <col min="7681" max="7681" width="19.85546875" customWidth="1"/>
    <col min="7682" max="7682" width="26.85546875" customWidth="1"/>
    <col min="7683" max="7683" width="10.5703125" customWidth="1"/>
    <col min="7684" max="7684" width="13.85546875" customWidth="1"/>
    <col min="7685" max="7685" width="3.7109375" customWidth="1"/>
    <col min="7686" max="7686" width="12" customWidth="1"/>
    <col min="7687" max="7687" width="14" customWidth="1"/>
    <col min="7937" max="7937" width="19.85546875" customWidth="1"/>
    <col min="7938" max="7938" width="26.85546875" customWidth="1"/>
    <col min="7939" max="7939" width="10.5703125" customWidth="1"/>
    <col min="7940" max="7940" width="13.85546875" customWidth="1"/>
    <col min="7941" max="7941" width="3.7109375" customWidth="1"/>
    <col min="7942" max="7942" width="12" customWidth="1"/>
    <col min="7943" max="7943" width="14" customWidth="1"/>
    <col min="8193" max="8193" width="19.85546875" customWidth="1"/>
    <col min="8194" max="8194" width="26.85546875" customWidth="1"/>
    <col min="8195" max="8195" width="10.5703125" customWidth="1"/>
    <col min="8196" max="8196" width="13.85546875" customWidth="1"/>
    <col min="8197" max="8197" width="3.7109375" customWidth="1"/>
    <col min="8198" max="8198" width="12" customWidth="1"/>
    <col min="8199" max="8199" width="14" customWidth="1"/>
    <col min="8449" max="8449" width="19.85546875" customWidth="1"/>
    <col min="8450" max="8450" width="26.85546875" customWidth="1"/>
    <col min="8451" max="8451" width="10.5703125" customWidth="1"/>
    <col min="8452" max="8452" width="13.85546875" customWidth="1"/>
    <col min="8453" max="8453" width="3.7109375" customWidth="1"/>
    <col min="8454" max="8454" width="12" customWidth="1"/>
    <col min="8455" max="8455" width="14" customWidth="1"/>
    <col min="8705" max="8705" width="19.85546875" customWidth="1"/>
    <col min="8706" max="8706" width="26.85546875" customWidth="1"/>
    <col min="8707" max="8707" width="10.5703125" customWidth="1"/>
    <col min="8708" max="8708" width="13.85546875" customWidth="1"/>
    <col min="8709" max="8709" width="3.7109375" customWidth="1"/>
    <col min="8710" max="8710" width="12" customWidth="1"/>
    <col min="8711" max="8711" width="14" customWidth="1"/>
    <col min="8961" max="8961" width="19.85546875" customWidth="1"/>
    <col min="8962" max="8962" width="26.85546875" customWidth="1"/>
    <col min="8963" max="8963" width="10.5703125" customWidth="1"/>
    <col min="8964" max="8964" width="13.85546875" customWidth="1"/>
    <col min="8965" max="8965" width="3.7109375" customWidth="1"/>
    <col min="8966" max="8966" width="12" customWidth="1"/>
    <col min="8967" max="8967" width="14" customWidth="1"/>
    <col min="9217" max="9217" width="19.85546875" customWidth="1"/>
    <col min="9218" max="9218" width="26.85546875" customWidth="1"/>
    <col min="9219" max="9219" width="10.5703125" customWidth="1"/>
    <col min="9220" max="9220" width="13.85546875" customWidth="1"/>
    <col min="9221" max="9221" width="3.7109375" customWidth="1"/>
    <col min="9222" max="9222" width="12" customWidth="1"/>
    <col min="9223" max="9223" width="14" customWidth="1"/>
    <col min="9473" max="9473" width="19.85546875" customWidth="1"/>
    <col min="9474" max="9474" width="26.85546875" customWidth="1"/>
    <col min="9475" max="9475" width="10.5703125" customWidth="1"/>
    <col min="9476" max="9476" width="13.85546875" customWidth="1"/>
    <col min="9477" max="9477" width="3.7109375" customWidth="1"/>
    <col min="9478" max="9478" width="12" customWidth="1"/>
    <col min="9479" max="9479" width="14" customWidth="1"/>
    <col min="9729" max="9729" width="19.85546875" customWidth="1"/>
    <col min="9730" max="9730" width="26.85546875" customWidth="1"/>
    <col min="9731" max="9731" width="10.5703125" customWidth="1"/>
    <col min="9732" max="9732" width="13.85546875" customWidth="1"/>
    <col min="9733" max="9733" width="3.7109375" customWidth="1"/>
    <col min="9734" max="9734" width="12" customWidth="1"/>
    <col min="9735" max="9735" width="14" customWidth="1"/>
    <col min="9985" max="9985" width="19.85546875" customWidth="1"/>
    <col min="9986" max="9986" width="26.85546875" customWidth="1"/>
    <col min="9987" max="9987" width="10.5703125" customWidth="1"/>
    <col min="9988" max="9988" width="13.85546875" customWidth="1"/>
    <col min="9989" max="9989" width="3.7109375" customWidth="1"/>
    <col min="9990" max="9990" width="12" customWidth="1"/>
    <col min="9991" max="9991" width="14" customWidth="1"/>
    <col min="10241" max="10241" width="19.85546875" customWidth="1"/>
    <col min="10242" max="10242" width="26.85546875" customWidth="1"/>
    <col min="10243" max="10243" width="10.5703125" customWidth="1"/>
    <col min="10244" max="10244" width="13.85546875" customWidth="1"/>
    <col min="10245" max="10245" width="3.7109375" customWidth="1"/>
    <col min="10246" max="10246" width="12" customWidth="1"/>
    <col min="10247" max="10247" width="14" customWidth="1"/>
    <col min="10497" max="10497" width="19.85546875" customWidth="1"/>
    <col min="10498" max="10498" width="26.85546875" customWidth="1"/>
    <col min="10499" max="10499" width="10.5703125" customWidth="1"/>
    <col min="10500" max="10500" width="13.85546875" customWidth="1"/>
    <col min="10501" max="10501" width="3.7109375" customWidth="1"/>
    <col min="10502" max="10502" width="12" customWidth="1"/>
    <col min="10503" max="10503" width="14" customWidth="1"/>
    <col min="10753" max="10753" width="19.85546875" customWidth="1"/>
    <col min="10754" max="10754" width="26.85546875" customWidth="1"/>
    <col min="10755" max="10755" width="10.5703125" customWidth="1"/>
    <col min="10756" max="10756" width="13.85546875" customWidth="1"/>
    <col min="10757" max="10757" width="3.7109375" customWidth="1"/>
    <col min="10758" max="10758" width="12" customWidth="1"/>
    <col min="10759" max="10759" width="14" customWidth="1"/>
    <col min="11009" max="11009" width="19.85546875" customWidth="1"/>
    <col min="11010" max="11010" width="26.85546875" customWidth="1"/>
    <col min="11011" max="11011" width="10.5703125" customWidth="1"/>
    <col min="11012" max="11012" width="13.85546875" customWidth="1"/>
    <col min="11013" max="11013" width="3.7109375" customWidth="1"/>
    <col min="11014" max="11014" width="12" customWidth="1"/>
    <col min="11015" max="11015" width="14" customWidth="1"/>
    <col min="11265" max="11265" width="19.85546875" customWidth="1"/>
    <col min="11266" max="11266" width="26.85546875" customWidth="1"/>
    <col min="11267" max="11267" width="10.5703125" customWidth="1"/>
    <col min="11268" max="11268" width="13.85546875" customWidth="1"/>
    <col min="11269" max="11269" width="3.7109375" customWidth="1"/>
    <col min="11270" max="11270" width="12" customWidth="1"/>
    <col min="11271" max="11271" width="14" customWidth="1"/>
    <col min="11521" max="11521" width="19.85546875" customWidth="1"/>
    <col min="11522" max="11522" width="26.85546875" customWidth="1"/>
    <col min="11523" max="11523" width="10.5703125" customWidth="1"/>
    <col min="11524" max="11524" width="13.85546875" customWidth="1"/>
    <col min="11525" max="11525" width="3.7109375" customWidth="1"/>
    <col min="11526" max="11526" width="12" customWidth="1"/>
    <col min="11527" max="11527" width="14" customWidth="1"/>
    <col min="11777" max="11777" width="19.85546875" customWidth="1"/>
    <col min="11778" max="11778" width="26.85546875" customWidth="1"/>
    <col min="11779" max="11779" width="10.5703125" customWidth="1"/>
    <col min="11780" max="11780" width="13.85546875" customWidth="1"/>
    <col min="11781" max="11781" width="3.7109375" customWidth="1"/>
    <col min="11782" max="11782" width="12" customWidth="1"/>
    <col min="11783" max="11783" width="14" customWidth="1"/>
    <col min="12033" max="12033" width="19.85546875" customWidth="1"/>
    <col min="12034" max="12034" width="26.85546875" customWidth="1"/>
    <col min="12035" max="12035" width="10.5703125" customWidth="1"/>
    <col min="12036" max="12036" width="13.85546875" customWidth="1"/>
    <col min="12037" max="12037" width="3.7109375" customWidth="1"/>
    <col min="12038" max="12038" width="12" customWidth="1"/>
    <col min="12039" max="12039" width="14" customWidth="1"/>
    <col min="12289" max="12289" width="19.85546875" customWidth="1"/>
    <col min="12290" max="12290" width="26.85546875" customWidth="1"/>
    <col min="12291" max="12291" width="10.5703125" customWidth="1"/>
    <col min="12292" max="12292" width="13.85546875" customWidth="1"/>
    <col min="12293" max="12293" width="3.7109375" customWidth="1"/>
    <col min="12294" max="12294" width="12" customWidth="1"/>
    <col min="12295" max="12295" width="14" customWidth="1"/>
    <col min="12545" max="12545" width="19.85546875" customWidth="1"/>
    <col min="12546" max="12546" width="26.85546875" customWidth="1"/>
    <col min="12547" max="12547" width="10.5703125" customWidth="1"/>
    <col min="12548" max="12548" width="13.85546875" customWidth="1"/>
    <col min="12549" max="12549" width="3.7109375" customWidth="1"/>
    <col min="12550" max="12550" width="12" customWidth="1"/>
    <col min="12551" max="12551" width="14" customWidth="1"/>
    <col min="12801" max="12801" width="19.85546875" customWidth="1"/>
    <col min="12802" max="12802" width="26.85546875" customWidth="1"/>
    <col min="12803" max="12803" width="10.5703125" customWidth="1"/>
    <col min="12804" max="12804" width="13.85546875" customWidth="1"/>
    <col min="12805" max="12805" width="3.7109375" customWidth="1"/>
    <col min="12806" max="12806" width="12" customWidth="1"/>
    <col min="12807" max="12807" width="14" customWidth="1"/>
    <col min="13057" max="13057" width="19.85546875" customWidth="1"/>
    <col min="13058" max="13058" width="26.85546875" customWidth="1"/>
    <col min="13059" max="13059" width="10.5703125" customWidth="1"/>
    <col min="13060" max="13060" width="13.85546875" customWidth="1"/>
    <col min="13061" max="13061" width="3.7109375" customWidth="1"/>
    <col min="13062" max="13062" width="12" customWidth="1"/>
    <col min="13063" max="13063" width="14" customWidth="1"/>
    <col min="13313" max="13313" width="19.85546875" customWidth="1"/>
    <col min="13314" max="13314" width="26.85546875" customWidth="1"/>
    <col min="13315" max="13315" width="10.5703125" customWidth="1"/>
    <col min="13316" max="13316" width="13.85546875" customWidth="1"/>
    <col min="13317" max="13317" width="3.7109375" customWidth="1"/>
    <col min="13318" max="13318" width="12" customWidth="1"/>
    <col min="13319" max="13319" width="14" customWidth="1"/>
    <col min="13569" max="13569" width="19.85546875" customWidth="1"/>
    <col min="13570" max="13570" width="26.85546875" customWidth="1"/>
    <col min="13571" max="13571" width="10.5703125" customWidth="1"/>
    <col min="13572" max="13572" width="13.85546875" customWidth="1"/>
    <col min="13573" max="13573" width="3.7109375" customWidth="1"/>
    <col min="13574" max="13574" width="12" customWidth="1"/>
    <col min="13575" max="13575" width="14" customWidth="1"/>
    <col min="13825" max="13825" width="19.85546875" customWidth="1"/>
    <col min="13826" max="13826" width="26.85546875" customWidth="1"/>
    <col min="13827" max="13827" width="10.5703125" customWidth="1"/>
    <col min="13828" max="13828" width="13.85546875" customWidth="1"/>
    <col min="13829" max="13829" width="3.7109375" customWidth="1"/>
    <col min="13830" max="13830" width="12" customWidth="1"/>
    <col min="13831" max="13831" width="14" customWidth="1"/>
    <col min="14081" max="14081" width="19.85546875" customWidth="1"/>
    <col min="14082" max="14082" width="26.85546875" customWidth="1"/>
    <col min="14083" max="14083" width="10.5703125" customWidth="1"/>
    <col min="14084" max="14084" width="13.85546875" customWidth="1"/>
    <col min="14085" max="14085" width="3.7109375" customWidth="1"/>
    <col min="14086" max="14086" width="12" customWidth="1"/>
    <col min="14087" max="14087" width="14" customWidth="1"/>
    <col min="14337" max="14337" width="19.85546875" customWidth="1"/>
    <col min="14338" max="14338" width="26.85546875" customWidth="1"/>
    <col min="14339" max="14339" width="10.5703125" customWidth="1"/>
    <col min="14340" max="14340" width="13.85546875" customWidth="1"/>
    <col min="14341" max="14341" width="3.7109375" customWidth="1"/>
    <col min="14342" max="14342" width="12" customWidth="1"/>
    <col min="14343" max="14343" width="14" customWidth="1"/>
    <col min="14593" max="14593" width="19.85546875" customWidth="1"/>
    <col min="14594" max="14594" width="26.85546875" customWidth="1"/>
    <col min="14595" max="14595" width="10.5703125" customWidth="1"/>
    <col min="14596" max="14596" width="13.85546875" customWidth="1"/>
    <col min="14597" max="14597" width="3.7109375" customWidth="1"/>
    <col min="14598" max="14598" width="12" customWidth="1"/>
    <col min="14599" max="14599" width="14" customWidth="1"/>
    <col min="14849" max="14849" width="19.85546875" customWidth="1"/>
    <col min="14850" max="14850" width="26.85546875" customWidth="1"/>
    <col min="14851" max="14851" width="10.5703125" customWidth="1"/>
    <col min="14852" max="14852" width="13.85546875" customWidth="1"/>
    <col min="14853" max="14853" width="3.7109375" customWidth="1"/>
    <col min="14854" max="14854" width="12" customWidth="1"/>
    <col min="14855" max="14855" width="14" customWidth="1"/>
    <col min="15105" max="15105" width="19.85546875" customWidth="1"/>
    <col min="15106" max="15106" width="26.85546875" customWidth="1"/>
    <col min="15107" max="15107" width="10.5703125" customWidth="1"/>
    <col min="15108" max="15108" width="13.85546875" customWidth="1"/>
    <col min="15109" max="15109" width="3.7109375" customWidth="1"/>
    <col min="15110" max="15110" width="12" customWidth="1"/>
    <col min="15111" max="15111" width="14" customWidth="1"/>
    <col min="15361" max="15361" width="19.85546875" customWidth="1"/>
    <col min="15362" max="15362" width="26.85546875" customWidth="1"/>
    <col min="15363" max="15363" width="10.5703125" customWidth="1"/>
    <col min="15364" max="15364" width="13.85546875" customWidth="1"/>
    <col min="15365" max="15365" width="3.7109375" customWidth="1"/>
    <col min="15366" max="15366" width="12" customWidth="1"/>
    <col min="15367" max="15367" width="14" customWidth="1"/>
    <col min="15617" max="15617" width="19.85546875" customWidth="1"/>
    <col min="15618" max="15618" width="26.85546875" customWidth="1"/>
    <col min="15619" max="15619" width="10.5703125" customWidth="1"/>
    <col min="15620" max="15620" width="13.85546875" customWidth="1"/>
    <col min="15621" max="15621" width="3.7109375" customWidth="1"/>
    <col min="15622" max="15622" width="12" customWidth="1"/>
    <col min="15623" max="15623" width="14" customWidth="1"/>
    <col min="15873" max="15873" width="19.85546875" customWidth="1"/>
    <col min="15874" max="15874" width="26.85546875" customWidth="1"/>
    <col min="15875" max="15875" width="10.5703125" customWidth="1"/>
    <col min="15876" max="15876" width="13.85546875" customWidth="1"/>
    <col min="15877" max="15877" width="3.7109375" customWidth="1"/>
    <col min="15878" max="15878" width="12" customWidth="1"/>
    <col min="15879" max="15879" width="14" customWidth="1"/>
    <col min="16129" max="16129" width="19.85546875" customWidth="1"/>
    <col min="16130" max="16130" width="26.85546875" customWidth="1"/>
    <col min="16131" max="16131" width="10.5703125" customWidth="1"/>
    <col min="16132" max="16132" width="13.85546875" customWidth="1"/>
    <col min="16133" max="16133" width="3.7109375" customWidth="1"/>
    <col min="16134" max="16134" width="12" customWidth="1"/>
    <col min="16135" max="16135" width="14" customWidth="1"/>
  </cols>
  <sheetData>
    <row r="1" spans="1:7" ht="20.100000000000001" customHeight="1">
      <c r="A1" s="549"/>
      <c r="B1" s="549"/>
      <c r="C1" s="549"/>
      <c r="D1" s="549"/>
      <c r="E1" s="549"/>
      <c r="F1" s="549"/>
      <c r="G1" s="549"/>
    </row>
    <row r="2" spans="1:7" ht="20.100000000000001" customHeight="1">
      <c r="A2" s="549"/>
      <c r="B2" s="549"/>
      <c r="C2" s="549"/>
      <c r="D2" s="549"/>
      <c r="E2" s="549"/>
      <c r="F2" s="549"/>
      <c r="G2" s="549"/>
    </row>
    <row r="3" spans="1:7" ht="20.100000000000001" customHeight="1">
      <c r="A3" s="549"/>
      <c r="B3" s="549"/>
      <c r="C3" s="549"/>
      <c r="D3" s="549"/>
      <c r="E3" s="549"/>
      <c r="F3" s="549"/>
      <c r="G3" s="549"/>
    </row>
    <row r="4" spans="1:7" ht="19.5" customHeight="1">
      <c r="A4" s="549"/>
      <c r="B4" s="549"/>
      <c r="C4" s="549"/>
      <c r="D4" s="549"/>
      <c r="E4" s="549"/>
      <c r="F4" s="549"/>
      <c r="G4" s="549"/>
    </row>
    <row r="5" spans="1:7" ht="30.75" customHeight="1">
      <c r="A5" s="75" t="s">
        <v>227</v>
      </c>
      <c r="B5" s="667" t="s">
        <v>850</v>
      </c>
      <c r="C5" s="667"/>
      <c r="D5" s="667"/>
      <c r="E5" s="667"/>
      <c r="F5" s="667"/>
      <c r="G5" s="667"/>
    </row>
    <row r="6" spans="1:7" ht="20.100000000000001" customHeight="1">
      <c r="A6" s="76" t="s">
        <v>228</v>
      </c>
      <c r="B6" s="669" t="s">
        <v>229</v>
      </c>
      <c r="C6" s="669"/>
      <c r="D6" s="669"/>
      <c r="E6" s="669"/>
      <c r="F6" s="669"/>
      <c r="G6" s="669"/>
    </row>
    <row r="7" spans="1:7" ht="20.100000000000001" customHeight="1">
      <c r="A7" s="76" t="s">
        <v>230</v>
      </c>
      <c r="B7" s="670"/>
      <c r="C7" s="670"/>
      <c r="D7" s="670"/>
      <c r="E7" s="670"/>
      <c r="F7" s="670"/>
      <c r="G7" s="670"/>
    </row>
    <row r="8" spans="1:7" ht="34.5" customHeight="1">
      <c r="A8" s="76" t="s">
        <v>231</v>
      </c>
      <c r="B8" s="668" t="s">
        <v>851</v>
      </c>
      <c r="C8" s="668"/>
      <c r="D8" s="668"/>
      <c r="E8" s="668"/>
      <c r="F8" s="668"/>
      <c r="G8" s="668"/>
    </row>
    <row r="9" spans="1:7" ht="20.100000000000001" customHeight="1">
      <c r="A9" s="77" t="s">
        <v>232</v>
      </c>
      <c r="B9" s="655" t="s">
        <v>233</v>
      </c>
      <c r="C9" s="655"/>
      <c r="D9" s="655"/>
      <c r="E9" s="655"/>
      <c r="F9" s="655"/>
      <c r="G9" s="655"/>
    </row>
    <row r="10" spans="1:7" ht="20.100000000000001" customHeight="1">
      <c r="A10" s="78" t="s">
        <v>234</v>
      </c>
      <c r="B10" s="655" t="s">
        <v>680</v>
      </c>
      <c r="C10" s="655"/>
      <c r="D10" s="655"/>
      <c r="E10" s="655"/>
      <c r="F10" s="655"/>
      <c r="G10" s="655"/>
    </row>
    <row r="11" spans="1:7" ht="20.100000000000001" customHeight="1">
      <c r="A11" s="78" t="s">
        <v>235</v>
      </c>
      <c r="B11" s="655" t="s">
        <v>236</v>
      </c>
      <c r="C11" s="655"/>
      <c r="D11" s="655"/>
      <c r="E11" s="655"/>
      <c r="F11" s="655"/>
      <c r="G11" s="655"/>
    </row>
    <row r="12" spans="1:7" ht="24.95" customHeight="1">
      <c r="A12" s="657" t="s">
        <v>237</v>
      </c>
      <c r="B12" s="657"/>
      <c r="C12" s="657"/>
      <c r="D12" s="657"/>
    </row>
    <row r="13" spans="1:7" ht="24.95" customHeight="1" thickBot="1">
      <c r="A13" s="657"/>
      <c r="B13" s="657"/>
      <c r="C13" s="657"/>
      <c r="D13" s="657"/>
    </row>
    <row r="14" spans="1:7" ht="20.100000000000001" customHeight="1" thickBot="1">
      <c r="A14" s="658" t="s">
        <v>238</v>
      </c>
      <c r="B14" s="658"/>
      <c r="C14" s="658"/>
      <c r="D14" s="658"/>
      <c r="F14" s="659" t="s">
        <v>239</v>
      </c>
      <c r="G14" s="660"/>
    </row>
    <row r="15" spans="1:7" ht="15.75" thickBot="1">
      <c r="A15" s="661" t="s">
        <v>240</v>
      </c>
      <c r="B15" s="662"/>
      <c r="C15" s="79" t="s">
        <v>241</v>
      </c>
      <c r="D15" s="80" t="s">
        <v>242</v>
      </c>
      <c r="F15" s="81" t="s">
        <v>243</v>
      </c>
      <c r="G15" s="82" t="s">
        <v>244</v>
      </c>
    </row>
    <row r="16" spans="1:7">
      <c r="A16" s="663" t="s">
        <v>245</v>
      </c>
      <c r="B16" s="664"/>
      <c r="C16" s="83" t="s">
        <v>203</v>
      </c>
      <c r="D16" s="84">
        <v>0.03</v>
      </c>
      <c r="F16" s="85">
        <v>0.03</v>
      </c>
      <c r="G16" s="86">
        <v>5.5E-2</v>
      </c>
    </row>
    <row r="17" spans="1:7">
      <c r="A17" s="665" t="s">
        <v>246</v>
      </c>
      <c r="B17" s="666"/>
      <c r="C17" s="87" t="s">
        <v>247</v>
      </c>
      <c r="D17" s="88">
        <v>4.0000000000000001E-3</v>
      </c>
      <c r="F17" s="89">
        <v>4.0000000000000001E-3</v>
      </c>
      <c r="G17" s="90">
        <v>5.0000000000000001E-3</v>
      </c>
    </row>
    <row r="18" spans="1:7">
      <c r="A18" s="665" t="s">
        <v>248</v>
      </c>
      <c r="B18" s="666"/>
      <c r="C18" s="87" t="s">
        <v>204</v>
      </c>
      <c r="D18" s="88">
        <v>4.0000000000000001E-3</v>
      </c>
      <c r="F18" s="89">
        <v>4.0000000000000001E-3</v>
      </c>
      <c r="G18" s="90">
        <v>5.0000000000000001E-3</v>
      </c>
    </row>
    <row r="19" spans="1:7" ht="15.75" thickBot="1">
      <c r="A19" s="684" t="s">
        <v>249</v>
      </c>
      <c r="B19" s="685"/>
      <c r="C19" s="91" t="s">
        <v>205</v>
      </c>
      <c r="D19" s="92">
        <v>9.7000000000000003E-3</v>
      </c>
      <c r="F19" s="93">
        <v>9.7000000000000003E-3</v>
      </c>
      <c r="G19" s="94">
        <v>1.2699999999999999E-2</v>
      </c>
    </row>
    <row r="20" spans="1:7" ht="16.5" thickBot="1">
      <c r="A20" s="687" t="s">
        <v>250</v>
      </c>
      <c r="B20" s="688"/>
      <c r="C20" s="689"/>
      <c r="D20" s="95">
        <f>SUM(D16:D19)</f>
        <v>4.7700000000000006E-2</v>
      </c>
      <c r="F20" s="656"/>
      <c r="G20" s="656"/>
    </row>
    <row r="21" spans="1:7">
      <c r="A21" s="663" t="s">
        <v>251</v>
      </c>
      <c r="B21" s="664"/>
      <c r="C21" s="83" t="s">
        <v>206</v>
      </c>
      <c r="D21" s="96">
        <v>6.0000000000000001E-3</v>
      </c>
      <c r="F21" s="85">
        <v>5.8999999999999999E-3</v>
      </c>
      <c r="G21" s="86">
        <v>1.3899999999999999E-2</v>
      </c>
    </row>
    <row r="22" spans="1:7" ht="15.75" thickBot="1">
      <c r="A22" s="674" t="s">
        <v>252</v>
      </c>
      <c r="B22" s="675"/>
      <c r="C22" s="97" t="s">
        <v>207</v>
      </c>
      <c r="D22" s="98">
        <v>6.3E-2</v>
      </c>
      <c r="F22" s="99">
        <v>6.1600000000000002E-2</v>
      </c>
      <c r="G22" s="100">
        <v>8.9599999999999999E-2</v>
      </c>
    </row>
    <row r="23" spans="1:7">
      <c r="A23" s="676" t="s">
        <v>253</v>
      </c>
      <c r="B23" s="101" t="s">
        <v>254</v>
      </c>
      <c r="C23" s="677" t="s">
        <v>255</v>
      </c>
      <c r="D23" s="84">
        <v>6.4999999999999997E-3</v>
      </c>
      <c r="F23" s="680" t="s">
        <v>256</v>
      </c>
      <c r="G23" s="681"/>
    </row>
    <row r="24" spans="1:7">
      <c r="A24" s="676"/>
      <c r="B24" s="102" t="s">
        <v>257</v>
      </c>
      <c r="C24" s="678"/>
      <c r="D24" s="88">
        <v>0.03</v>
      </c>
      <c r="F24" s="680"/>
      <c r="G24" s="681"/>
    </row>
    <row r="25" spans="1:7">
      <c r="A25" s="676"/>
      <c r="B25" s="102" t="s">
        <v>258</v>
      </c>
      <c r="C25" s="678"/>
      <c r="D25" s="88">
        <v>0.05</v>
      </c>
      <c r="F25" s="680"/>
      <c r="G25" s="681"/>
    </row>
    <row r="26" spans="1:7" ht="15.75" thickBot="1">
      <c r="A26" s="676"/>
      <c r="B26" s="103" t="s">
        <v>259</v>
      </c>
      <c r="C26" s="679"/>
      <c r="D26" s="104">
        <v>4.4999999999999998E-2</v>
      </c>
      <c r="F26" s="680"/>
      <c r="G26" s="681"/>
    </row>
    <row r="27" spans="1:7" ht="19.899999999999999" customHeight="1" thickBot="1">
      <c r="A27" s="406" t="s">
        <v>260</v>
      </c>
      <c r="B27" s="407"/>
      <c r="C27" s="408"/>
      <c r="D27" s="105">
        <f>SUM(D23:D26)</f>
        <v>0.13150000000000001</v>
      </c>
      <c r="F27" s="680"/>
      <c r="G27" s="681"/>
    </row>
    <row r="28" spans="1:7" ht="6.75" customHeight="1" thickBot="1">
      <c r="A28" s="686"/>
      <c r="B28" s="686"/>
      <c r="C28" s="686"/>
      <c r="D28" s="686"/>
      <c r="F28" s="656"/>
      <c r="G28" s="656"/>
    </row>
    <row r="29" spans="1:7" ht="15.75" thickBot="1">
      <c r="A29" s="671" t="s">
        <v>261</v>
      </c>
      <c r="B29" s="672"/>
      <c r="C29" s="673"/>
      <c r="D29" s="106">
        <f>((1+D20)*(1+D21)*(1+D22)/(1-D27)-1)</f>
        <v>0.29002571168681612</v>
      </c>
      <c r="F29" s="107">
        <v>0.25</v>
      </c>
      <c r="G29" s="108">
        <v>0.3</v>
      </c>
    </row>
    <row r="30" spans="1:7" ht="10.5" customHeight="1">
      <c r="A30" s="109"/>
      <c r="B30" s="109"/>
      <c r="C30" s="109"/>
      <c r="D30" s="110"/>
    </row>
    <row r="31" spans="1:7">
      <c r="A31" s="682" t="s">
        <v>208</v>
      </c>
      <c r="B31" s="682"/>
      <c r="C31" s="682"/>
    </row>
    <row r="32" spans="1:7" ht="20.100000000000001" customHeight="1">
      <c r="A32" s="683" t="s">
        <v>209</v>
      </c>
      <c r="B32" s="683"/>
      <c r="C32" s="683"/>
    </row>
  </sheetData>
  <mergeCells count="28">
    <mergeCell ref="A31:C31"/>
    <mergeCell ref="A32:C32"/>
    <mergeCell ref="A18:B18"/>
    <mergeCell ref="A19:B19"/>
    <mergeCell ref="A28:D28"/>
    <mergeCell ref="A20:C20"/>
    <mergeCell ref="F28:G28"/>
    <mergeCell ref="A29:C29"/>
    <mergeCell ref="A21:B21"/>
    <mergeCell ref="A22:B22"/>
    <mergeCell ref="A23:A26"/>
    <mergeCell ref="C23:C26"/>
    <mergeCell ref="F23:G27"/>
    <mergeCell ref="A1:G4"/>
    <mergeCell ref="B5:G5"/>
    <mergeCell ref="B8:G8"/>
    <mergeCell ref="B9:G9"/>
    <mergeCell ref="B6:G6"/>
    <mergeCell ref="B7:G7"/>
    <mergeCell ref="B10:G10"/>
    <mergeCell ref="B11:G11"/>
    <mergeCell ref="F20:G20"/>
    <mergeCell ref="A12:D13"/>
    <mergeCell ref="A14:D14"/>
    <mergeCell ref="F14:G14"/>
    <mergeCell ref="A15:B15"/>
    <mergeCell ref="A16:B16"/>
    <mergeCell ref="A17:B17"/>
  </mergeCells>
  <pageMargins left="0.51181102362204722" right="0.31496062992125984" top="0.39370078740157483" bottom="0.39370078740157483" header="0.31496062992125984" footer="0.31496062992125984"/>
  <pageSetup paperSize="9" scale="91" orientation="portrait" horizontalDpi="360" verticalDpi="360" r:id="rId1"/>
  <ignoredErrors>
    <ignoredError sqref="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11</vt:i4>
      </vt:variant>
    </vt:vector>
  </HeadingPairs>
  <TitlesOfParts>
    <vt:vector size="17" baseType="lpstr">
      <vt:lpstr>MEMÓRIA DE CÁLCULO</vt:lpstr>
      <vt:lpstr>ORÇAMENTO</vt:lpstr>
      <vt:lpstr>CRONOGRAMA</vt:lpstr>
      <vt:lpstr>CUSTO UNITÁRIO</vt:lpstr>
      <vt:lpstr>ORÇAMENTO SIMPLES</vt:lpstr>
      <vt:lpstr>COMPOSIÇÃO DO BDI</vt:lpstr>
      <vt:lpstr>'COMPOSIÇÃO DO BDI'!Area_de_impressao</vt:lpstr>
      <vt:lpstr>CRONOGRAMA!Area_de_impressao</vt:lpstr>
      <vt:lpstr>'CUSTO UNITÁRIO'!Area_de_impressao</vt:lpstr>
      <vt:lpstr>'MEMÓRIA DE CÁLCULO'!Area_de_impressao</vt:lpstr>
      <vt:lpstr>ORÇAMENTO!Area_de_impressao</vt:lpstr>
      <vt:lpstr>'ORÇAMENTO SIMPLES'!Area_de_impressao</vt:lpstr>
      <vt:lpstr>CRONOGRAMA!Titulos_de_impressao</vt:lpstr>
      <vt:lpstr>'CUSTO UNITÁRIO'!Titulos_de_impressao</vt:lpstr>
      <vt:lpstr>'MEMÓRIA DE CÁLCULO'!Titulos_de_impressao</vt:lpstr>
      <vt:lpstr>ORÇAMENTO!Titulos_de_impressao</vt:lpstr>
      <vt:lpstr>'ORÇAMENTO SIMPLES'!Titulos_de_impressao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Alcir Junior</dc:creator>
  <cp:lastModifiedBy>Usuário do Windows</cp:lastModifiedBy>
  <cp:lastPrinted>2020-09-10T12:57:20Z</cp:lastPrinted>
  <dcterms:created xsi:type="dcterms:W3CDTF">2018-01-19T19:37:18Z</dcterms:created>
  <dcterms:modified xsi:type="dcterms:W3CDTF">2020-09-25T15:12:55Z</dcterms:modified>
</cp:coreProperties>
</file>