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08" windowWidth="20736" windowHeight="8820" activeTab="1"/>
  </bookViews>
  <sheets>
    <sheet name="MEM DE CÁLCULO" sheetId="1" r:id="rId1"/>
    <sheet name="ORÇAMENTO" sheetId="8" r:id="rId2"/>
    <sheet name="CUSTO UNITÁRIO" sheetId="7" r:id="rId3"/>
    <sheet name="CRONOGRAMA" sheetId="9" r:id="rId4"/>
    <sheet name="COMPOSIÇÃO DO BDI" sheetId="6" r:id="rId5"/>
    <sheet name="ENCARGOS SOCIAIS" sheetId="10" r:id="rId6"/>
    <sheet name="COTAÇÃO" sheetId="11" r:id="rId7"/>
    <sheet name="Plan1" sheetId="12" r:id="rId8"/>
  </sheets>
  <definedNames>
    <definedName name="_xlnm.Print_Area" localSheetId="4">'COMPOSIÇÃO DO BDI'!$A$1:$G$42</definedName>
    <definedName name="_xlnm.Print_Area" localSheetId="6">COTAÇÃO!$A$1:$J$37</definedName>
    <definedName name="_xlnm.Print_Area" localSheetId="3">CRONOGRAMA!$A$1:$G$37</definedName>
    <definedName name="_xlnm.Print_Area" localSheetId="2">'CUSTO UNITÁRIO'!$A$1:$G$121</definedName>
    <definedName name="_xlnm.Print_Area" localSheetId="5">'ENCARGOS SOCIAIS'!$A$1:$D$47</definedName>
    <definedName name="_xlnm.Print_Area" localSheetId="0">'MEM DE CÁLCULO'!$A$1:$D$87</definedName>
    <definedName name="_xlnm.Print_Area" localSheetId="1">ORÇAMENTO!$A$1:$J$43</definedName>
    <definedName name="_xlnm.Print_Titles" localSheetId="2">'CUSTO UNITÁRIO'!$1:$10</definedName>
    <definedName name="_xlnm.Print_Titles" localSheetId="0">'MEM DE CÁLCULO'!$1:$10</definedName>
    <definedName name="_xlnm.Print_Titles" localSheetId="1">ORÇAMENTO!$1:$10</definedName>
  </definedNames>
  <calcPr calcId="144525"/>
  <customWorkbookViews>
    <customWorkbookView name="j" guid="{3E3604AA-1B78-4EF7-9E14-22AE5816212E}" maximized="1" windowWidth="1596" windowHeight="675" activeSheetId="3"/>
  </customWorkbookViews>
</workbook>
</file>

<file path=xl/calcChain.xml><?xml version="1.0" encoding="utf-8"?>
<calcChain xmlns="http://schemas.openxmlformats.org/spreadsheetml/2006/main">
  <c r="H5" i="8" l="1"/>
  <c r="F9" i="9" l="1"/>
  <c r="D48" i="1" l="1"/>
  <c r="H25" i="8"/>
  <c r="G25" i="8"/>
  <c r="I25" i="8" s="1"/>
  <c r="K10" i="11"/>
  <c r="H25" i="11"/>
  <c r="C11" i="11"/>
  <c r="C13" i="11"/>
  <c r="C17" i="11"/>
  <c r="C9" i="11"/>
  <c r="G114" i="7" l="1"/>
  <c r="I23" i="7" l="1"/>
  <c r="I30" i="7"/>
  <c r="I12" i="7"/>
  <c r="I20" i="7"/>
  <c r="G14" i="7"/>
  <c r="G15" i="7"/>
  <c r="G16" i="7"/>
  <c r="G17" i="7"/>
  <c r="G18" i="7"/>
  <c r="G19" i="7"/>
  <c r="G13" i="7"/>
  <c r="F34" i="7" l="1"/>
  <c r="H23" i="11" l="1"/>
  <c r="H21" i="11"/>
  <c r="H19" i="11"/>
  <c r="H17" i="11"/>
  <c r="H15" i="11"/>
  <c r="H13" i="11"/>
  <c r="H11" i="11"/>
  <c r="H9" i="11"/>
  <c r="D40" i="10" l="1"/>
  <c r="C40" i="10"/>
  <c r="D36" i="10"/>
  <c r="C36" i="10"/>
  <c r="D29" i="10"/>
  <c r="C29" i="10"/>
  <c r="D17" i="10"/>
  <c r="D41" i="10" s="1"/>
  <c r="C17" i="10"/>
  <c r="C41" i="10" s="1"/>
  <c r="G44" i="7" l="1"/>
  <c r="G43" i="7"/>
  <c r="G42" i="7"/>
  <c r="G41" i="7"/>
  <c r="G40" i="7"/>
  <c r="G34" i="7"/>
  <c r="G35" i="7" s="1"/>
  <c r="G28" i="7" l="1"/>
  <c r="G29" i="7"/>
  <c r="G27" i="7"/>
  <c r="G26" i="7"/>
  <c r="G25" i="7"/>
  <c r="G24" i="7"/>
  <c r="D62" i="1" l="1"/>
  <c r="D63" i="1"/>
  <c r="E30" i="8" s="1"/>
  <c r="D59" i="1"/>
  <c r="D60" i="1" s="1"/>
  <c r="E29" i="8" s="1"/>
  <c r="D56" i="1"/>
  <c r="D57" i="1" s="1"/>
  <c r="E28" i="8" s="1"/>
  <c r="D53" i="1"/>
  <c r="D54" i="1"/>
  <c r="D50" i="1"/>
  <c r="G30" i="8"/>
  <c r="G29" i="8"/>
  <c r="G28" i="8"/>
  <c r="D51" i="1"/>
  <c r="E26" i="8" s="1"/>
  <c r="D44" i="1"/>
  <c r="D45" i="1" s="1"/>
  <c r="E24" i="8" s="1"/>
  <c r="G27" i="8"/>
  <c r="G26" i="8"/>
  <c r="E27" i="8" l="1"/>
  <c r="H27" i="8" s="1"/>
  <c r="I29" i="8"/>
  <c r="I30" i="8"/>
  <c r="H29" i="8"/>
  <c r="H30" i="8"/>
  <c r="I28" i="8"/>
  <c r="H28" i="8"/>
  <c r="H26" i="8"/>
  <c r="I27" i="8"/>
  <c r="I26" i="8"/>
  <c r="D79" i="1"/>
  <c r="D76" i="1"/>
  <c r="D73" i="1"/>
  <c r="D41" i="1"/>
  <c r="D35" i="1"/>
  <c r="D32" i="1"/>
  <c r="D29" i="1"/>
  <c r="D26" i="1"/>
  <c r="D23" i="1"/>
  <c r="D20" i="1"/>
  <c r="D38" i="1" l="1"/>
  <c r="D39" i="1" s="1"/>
  <c r="E22" i="8" s="1"/>
  <c r="G24" i="8"/>
  <c r="G23" i="8"/>
  <c r="B23" i="9"/>
  <c r="B21" i="9"/>
  <c r="B19" i="9"/>
  <c r="B17" i="9"/>
  <c r="A15" i="9"/>
  <c r="D70" i="1"/>
  <c r="E32" i="8" s="1"/>
  <c r="D42" i="1"/>
  <c r="E23" i="8" s="1"/>
  <c r="D36" i="1"/>
  <c r="E21" i="8" s="1"/>
  <c r="D33" i="1"/>
  <c r="E20" i="8" s="1"/>
  <c r="D30" i="1"/>
  <c r="E19" i="8" s="1"/>
  <c r="D27" i="1"/>
  <c r="E18" i="8" s="1"/>
  <c r="D24" i="1"/>
  <c r="E17" i="8" s="1"/>
  <c r="D17" i="1"/>
  <c r="I23" i="8" l="1"/>
  <c r="I24" i="8"/>
  <c r="H24" i="8"/>
  <c r="H23" i="8"/>
  <c r="H14" i="8"/>
  <c r="G14" i="8"/>
  <c r="I14" i="8" s="1"/>
  <c r="H13" i="8"/>
  <c r="G13" i="8"/>
  <c r="I13" i="8" s="1"/>
  <c r="G17" i="8" l="1"/>
  <c r="G35" i="8" l="1"/>
  <c r="G37" i="8"/>
  <c r="G32" i="8"/>
  <c r="G33" i="8"/>
  <c r="G18" i="8"/>
  <c r="G19" i="8"/>
  <c r="G20" i="8"/>
  <c r="G21" i="8"/>
  <c r="G22" i="8"/>
  <c r="G16" i="8"/>
  <c r="G12" i="8"/>
  <c r="D15" i="1" l="1"/>
  <c r="H21" i="8" l="1"/>
  <c r="I32" i="8"/>
  <c r="I19" i="8"/>
  <c r="I22" i="8"/>
  <c r="I18" i="8"/>
  <c r="H20" i="8"/>
  <c r="I21" i="8"/>
  <c r="H32" i="8"/>
  <c r="H22" i="8"/>
  <c r="H19" i="8" l="1"/>
  <c r="H18" i="8"/>
  <c r="I20" i="8"/>
  <c r="D80" i="1" l="1"/>
  <c r="E37" i="8" l="1"/>
  <c r="D77" i="1"/>
  <c r="E33" i="8"/>
  <c r="E35" i="8" l="1"/>
  <c r="H37" i="8"/>
  <c r="H36" i="8" s="1"/>
  <c r="I37" i="8"/>
  <c r="I36" i="8" s="1"/>
  <c r="C23" i="9" s="1"/>
  <c r="G24" i="9" s="1"/>
  <c r="I33" i="8" l="1"/>
  <c r="I31" i="8" s="1"/>
  <c r="C19" i="9" s="1"/>
  <c r="E20" i="9" s="1"/>
  <c r="H33" i="8"/>
  <c r="H31" i="8" s="1"/>
  <c r="I35" i="8"/>
  <c r="H35" i="8"/>
  <c r="D24" i="6"/>
  <c r="D17" i="6"/>
  <c r="F20" i="9" l="1"/>
  <c r="G20" i="9"/>
  <c r="I34" i="8"/>
  <c r="C21" i="9" s="1"/>
  <c r="H34" i="8"/>
  <c r="D26" i="6"/>
  <c r="G22" i="9" l="1"/>
  <c r="E22" i="9"/>
  <c r="D21" i="1"/>
  <c r="E16" i="8" s="1"/>
  <c r="D13" i="1"/>
  <c r="E12" i="8" l="1"/>
  <c r="I16" i="8"/>
  <c r="H16" i="8"/>
  <c r="I17" i="8"/>
  <c r="I15" i="8" l="1"/>
  <c r="I12" i="8"/>
  <c r="I11" i="8" s="1"/>
  <c r="C15" i="9" s="1"/>
  <c r="F16" i="9" s="1"/>
  <c r="H12" i="8"/>
  <c r="H11" i="8" s="1"/>
  <c r="H17" i="8"/>
  <c r="H15" i="8" s="1"/>
  <c r="H38" i="8" l="1"/>
  <c r="C17" i="9"/>
  <c r="E18" i="9" s="1"/>
  <c r="I38" i="8"/>
  <c r="F18" i="9"/>
  <c r="F26" i="9" s="1"/>
  <c r="G18" i="9"/>
  <c r="G26" i="9" s="1"/>
  <c r="C25" i="9"/>
  <c r="E16" i="9"/>
  <c r="E26" i="9" l="1"/>
  <c r="E28" i="9" s="1"/>
  <c r="F28" i="9" s="1"/>
  <c r="G28" i="9" s="1"/>
  <c r="I10" i="9"/>
  <c r="F8" i="7"/>
  <c r="D19" i="9"/>
  <c r="D17" i="9"/>
  <c r="K6" i="8"/>
  <c r="F27" i="9"/>
  <c r="D21" i="9"/>
  <c r="D23" i="9"/>
  <c r="G27" i="9"/>
  <c r="D15" i="9"/>
  <c r="E27" i="9"/>
  <c r="E29" i="9" s="1"/>
  <c r="F29" i="9" l="1"/>
  <c r="G29" i="9" s="1"/>
  <c r="D25" i="9"/>
</calcChain>
</file>

<file path=xl/sharedStrings.xml><?xml version="1.0" encoding="utf-8"?>
<sst xmlns="http://schemas.openxmlformats.org/spreadsheetml/2006/main" count="988" uniqueCount="433">
  <si>
    <r>
      <rPr>
        <b/>
        <sz val="11"/>
        <color indexed="8"/>
        <rFont val="Courier New"/>
        <family val="3"/>
      </rPr>
      <t xml:space="preserve">PROPRIETÁRIO: </t>
    </r>
    <r>
      <rPr>
        <sz val="10"/>
        <color indexed="8"/>
        <rFont val="Courier New"/>
        <family val="3"/>
      </rPr>
      <t>MUNICÍPIO DE ITAITUBA</t>
    </r>
  </si>
  <si>
    <t xml:space="preserve">VALOR DA OBRA: </t>
  </si>
  <si>
    <t>ITEM</t>
  </si>
  <si>
    <t>DISCRIMINAÇÃO DOS SERVIÇOS</t>
  </si>
  <si>
    <t>UNID</t>
  </si>
  <si>
    <t>PREÇO</t>
  </si>
  <si>
    <t>TOTAL</t>
  </si>
  <si>
    <t>1.0</t>
  </si>
  <si>
    <t>SERVIÇOS PRELIMINARES:</t>
  </si>
  <si>
    <t>1.1</t>
  </si>
  <si>
    <t>1.2</t>
  </si>
  <si>
    <t>m²</t>
  </si>
  <si>
    <t>2.0</t>
  </si>
  <si>
    <t>2.1</t>
  </si>
  <si>
    <t>2.2</t>
  </si>
  <si>
    <t>3.0</t>
  </si>
  <si>
    <t>3.1</t>
  </si>
  <si>
    <t>4.0</t>
  </si>
  <si>
    <t>4.1</t>
  </si>
  <si>
    <t>5.1</t>
  </si>
  <si>
    <t>6.1</t>
  </si>
  <si>
    <t>UND</t>
  </si>
  <si>
    <t>DIVERSOS:</t>
  </si>
  <si>
    <t>LIMPEZA GERAL E ENTREGA DA OBRA</t>
  </si>
  <si>
    <t>M²</t>
  </si>
  <si>
    <r>
      <rPr>
        <b/>
        <sz val="12"/>
        <rFont val="Courier New"/>
        <family val="3"/>
      </rPr>
      <t>Município:</t>
    </r>
    <r>
      <rPr>
        <sz val="10"/>
        <rFont val="Courier New"/>
        <family val="3"/>
      </rPr>
      <t xml:space="preserve"> ITAITUBA - PARÁ</t>
    </r>
  </si>
  <si>
    <t>MEMÓRIA DE CÁLCULO</t>
  </si>
  <si>
    <t>Total</t>
  </si>
  <si>
    <t>m</t>
  </si>
  <si>
    <t xml:space="preserve">SEDOP        270220   </t>
  </si>
  <si>
    <t>DATA DA VISTORIA: xxx</t>
  </si>
  <si>
    <t xml:space="preserve">DATA DA EXPEDIÇÃO: xxx    </t>
  </si>
  <si>
    <t>AC</t>
  </si>
  <si>
    <t>S</t>
  </si>
  <si>
    <t>R</t>
  </si>
  <si>
    <t>DF</t>
  </si>
  <si>
    <t>L</t>
  </si>
  <si>
    <t>Fórmula para o cálculo do B.D.I. ( benefícios e despesas indiretas )</t>
  </si>
  <si>
    <t>BDI  = ((1+AC+S+R+G)(1+DF)(1+L)/(1-I))-1</t>
  </si>
  <si>
    <t xml:space="preserve">OBRA: </t>
  </si>
  <si>
    <t>TOMADOR:</t>
  </si>
  <si>
    <t>EMPREENDIMENTO:</t>
  </si>
  <si>
    <t>MODALIDADE: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</si>
  <si>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</si>
  <si>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</si>
  <si>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</si>
  <si>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</si>
  <si>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</si>
  <si>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</si>
  <si>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</si>
  <si>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</si>
  <si>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TAXA DE RATEIO DA ADMINISTRAÇÃO CENTRAL</t>
  </si>
  <si>
    <t>TAXA DE GARANTIA DO EMPREENDIMENTO</t>
  </si>
  <si>
    <t>G</t>
  </si>
  <si>
    <t>TAXA DE SEGURO</t>
  </si>
  <si>
    <t>TAXA DE RISCO</t>
  </si>
  <si>
    <t>Sub-Total</t>
  </si>
  <si>
    <t>TAXA DE DESPESAS FINANCEIRAS</t>
  </si>
  <si>
    <t>TAXA DE LUCRO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</si>
  <si>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</si>
  <si>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</si>
  <si>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</si>
  <si>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</si>
  <si>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</si>
  <si>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</si>
  <si>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</si>
  <si>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</si>
  <si>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>BDI RESULTANTE</t>
  </si>
  <si>
    <t>3.2</t>
  </si>
  <si>
    <t>MATERIAL</t>
  </si>
  <si>
    <t xml:space="preserve">FONTE </t>
  </si>
  <si>
    <t>COEFICENTE</t>
  </si>
  <si>
    <t>PREÇO UNITÁRIO</t>
  </si>
  <si>
    <t>CARPINTEIRO</t>
  </si>
  <si>
    <t xml:space="preserve">O00005 </t>
  </si>
  <si>
    <t>H</t>
  </si>
  <si>
    <t>SEDOP</t>
  </si>
  <si>
    <t>O00006</t>
  </si>
  <si>
    <t xml:space="preserve">SERVENTE </t>
  </si>
  <si>
    <t>KG</t>
  </si>
  <si>
    <t>D00281</t>
  </si>
  <si>
    <t>TOTAL C/ ENCARGOS S/ BDI</t>
  </si>
  <si>
    <t>REF. CÓD</t>
  </si>
  <si>
    <t>DESCRIÇÃO</t>
  </si>
  <si>
    <t>UNID.</t>
  </si>
  <si>
    <t>QUANT.</t>
  </si>
  <si>
    <t>B.D.I (%) OBRA</t>
  </si>
  <si>
    <t>UNITÁRIO SEM BDI</t>
  </si>
  <si>
    <t>UNITÁRIO COM BDI</t>
  </si>
  <si>
    <t>TOTAL S/ BDI</t>
  </si>
  <si>
    <t>TOTAL C/ BDI</t>
  </si>
  <si>
    <t>SERVIÇOS PRELIMINARES</t>
  </si>
  <si>
    <t>INCLUSO</t>
  </si>
  <si>
    <t>PINTURA</t>
  </si>
  <si>
    <t>DIVERSOS</t>
  </si>
  <si>
    <t xml:space="preserve">TOTAL GERAL </t>
  </si>
  <si>
    <t>%</t>
  </si>
  <si>
    <t>DIAS</t>
  </si>
  <si>
    <t>PARCIAL SIMPLES R$</t>
  </si>
  <si>
    <t>PERCENTUAIS SIMPLES %</t>
  </si>
  <si>
    <t>PARCIAIS ACUMULADOS R$</t>
  </si>
  <si>
    <t>PERCENTUAIS ACUMULADOS %</t>
  </si>
  <si>
    <t xml:space="preserve"> CRONOGRAMA FÍSICO-FINANCEIRO DETALHADO</t>
  </si>
  <si>
    <t>LOCAÇÃO DA OBRA A APARELHO</t>
  </si>
  <si>
    <t>SEDOP             010175</t>
  </si>
  <si>
    <t>ANDAIME DE MADEIRA</t>
  </si>
  <si>
    <t>SEDOP             010006</t>
  </si>
  <si>
    <t>MOBILIZAÇÃO DE EQUIPAMENTOS</t>
  </si>
  <si>
    <t>1.3</t>
  </si>
  <si>
    <t>MADEIRAMENTO</t>
  </si>
  <si>
    <t>BALANCIN 0,30x0,30x2,00 m</t>
  </si>
  <si>
    <t>LONGARINAS 0,30x0,30x6,00 m</t>
  </si>
  <si>
    <t>GUARDA RODAS 0,30x0,30x6,00 m</t>
  </si>
  <si>
    <t>PRANCHAS 0,07x0,20x4,50 m</t>
  </si>
  <si>
    <t>PRANCHAS (DESLIZANTES) 0,07x0,30x6,00 m</t>
  </si>
  <si>
    <t>GUARDA CORPO EM MADEIRA DE LEI ENVERNIZADO H=1m</t>
  </si>
  <si>
    <t>MADEIRAMENTO:</t>
  </si>
  <si>
    <t>TRANSVERSINAS</t>
  </si>
  <si>
    <t>BALANCIN</t>
  </si>
  <si>
    <t>TRANSVERSINAS 0,30x0,30x5,00 m</t>
  </si>
  <si>
    <t>LONGARINAS</t>
  </si>
  <si>
    <t>GUARDA RODAS</t>
  </si>
  <si>
    <t>PRANCHAS</t>
  </si>
  <si>
    <t>PRANCHAS ( DESLIZANTES )</t>
  </si>
  <si>
    <t>GUARDA CORPO</t>
  </si>
  <si>
    <t>LINHAS D'ÁGUA</t>
  </si>
  <si>
    <t>CONTRAVENTAMENTO</t>
  </si>
  <si>
    <t>FERRAGENS:</t>
  </si>
  <si>
    <t>PREGOS</t>
  </si>
  <si>
    <t>PERNETES EM VERGALHÕES DE 12,5mm</t>
  </si>
  <si>
    <t>DIMENSSÕES 30 , 40 e 50 cm</t>
  </si>
  <si>
    <t>DIMENSSÕES 26x72</t>
  </si>
  <si>
    <t>DIMENSSÕES 24x60</t>
  </si>
  <si>
    <t>DIMENSSÕES 22x48</t>
  </si>
  <si>
    <t>DIMENSSÕES 19x39</t>
  </si>
  <si>
    <t>kg</t>
  </si>
  <si>
    <t>FERRAGENS</t>
  </si>
  <si>
    <t>VERGALHÃO 12,5mm</t>
  </si>
  <si>
    <t>PINTURA DE SINALIZAÇÃO</t>
  </si>
  <si>
    <t>TINTA ESMALTE</t>
  </si>
  <si>
    <t>PINTURA ESMALTE ACETINADO EM MADEIRA, DUAS DEMAOS</t>
  </si>
  <si>
    <t>SINAPI 73739/001</t>
  </si>
  <si>
    <t>Limpeza e entrega da obra.</t>
  </si>
  <si>
    <t>5.0</t>
  </si>
  <si>
    <t>SEDOP   250585</t>
  </si>
  <si>
    <t>DIMENSSÕES -&gt; ( 0,90m alt x 78,00m compr.) x 2 lados</t>
  </si>
  <si>
    <t>DIMENSSÕES 0,30x0,30x5,00m -&gt; (5,00m x 14 und )</t>
  </si>
  <si>
    <t>DIMENSSÕES 0,30x0,30x2,00m -&gt; (2,00m x 72 und )</t>
  </si>
  <si>
    <t>DIMENSSÕES 0,30x0,30x6,00m -&gt; (6,00m x 78 und )</t>
  </si>
  <si>
    <t>DIMENSSÕES 0,30x0,30x6,00m -&gt; (6,00m x 26 und )</t>
  </si>
  <si>
    <t>DIMENSSÕES 0,07x0,20x4,50m -&gt; (4,50m x 420 und )</t>
  </si>
  <si>
    <t>DIMENSSÕES 0,07x0,30x6,00m -&gt; (6,00m x 78 und )</t>
  </si>
  <si>
    <t>DIMENSSÕES 0,20x0,20x5,00m -&gt; (5,00m x 24 und )</t>
  </si>
  <si>
    <t>DIMENSSÕES 0,07x0,30x6,00m -&gt; (6,00m x 24 und )</t>
  </si>
  <si>
    <r>
      <rPr>
        <b/>
        <sz val="11"/>
        <color indexed="8"/>
        <rFont val="Courier New"/>
        <family val="3"/>
      </rPr>
      <t>OBRA:</t>
    </r>
    <r>
      <rPr>
        <sz val="11"/>
        <color indexed="8"/>
        <rFont val="Courier New"/>
        <family val="3"/>
      </rPr>
      <t xml:space="preserve"> PONTE DE 78 METROS</t>
    </r>
  </si>
  <si>
    <r>
      <rPr>
        <b/>
        <sz val="11"/>
        <color indexed="8"/>
        <rFont val="Courier New"/>
        <family val="3"/>
      </rPr>
      <t xml:space="preserve">LOCAL DA OBRA: </t>
    </r>
    <r>
      <rPr>
        <sz val="10"/>
        <color indexed="8"/>
        <rFont val="Courier New"/>
        <family val="3"/>
      </rPr>
      <t>SÃO LUÍS DO TAPAJÓS</t>
    </r>
  </si>
  <si>
    <t>PLANILHA ORÇAMENTÁRIA PARA CONSTRUÇÃO DE UMA PONTE DE 78 METROS - SÃO LUÍS DO TAPAJÓS.</t>
  </si>
  <si>
    <t>PONTE DE MADEIRA</t>
  </si>
  <si>
    <t>CONSTRUÇÃO</t>
  </si>
  <si>
    <r>
      <rPr>
        <b/>
        <sz val="12"/>
        <rFont val="Courier New"/>
        <family val="3"/>
      </rPr>
      <t>Objeto:</t>
    </r>
    <r>
      <rPr>
        <sz val="10"/>
        <rFont val="Courier New"/>
        <family val="3"/>
      </rPr>
      <t xml:space="preserve"> PROJETO PARA CONSTRUÇÃO DE UMA PONTE DE 78 METROS.</t>
    </r>
  </si>
  <si>
    <r>
      <rPr>
        <b/>
        <sz val="12"/>
        <rFont val="Courier New"/>
        <family val="3"/>
      </rPr>
      <t>Local:</t>
    </r>
    <r>
      <rPr>
        <sz val="10"/>
        <rFont val="Courier New"/>
        <family val="3"/>
      </rPr>
      <t xml:space="preserve"> SÃO LUÍS DO TAPAJÓS</t>
    </r>
  </si>
  <si>
    <t>GUARDA CORPO -&gt; (156,00m x 1,00m) x 2 faces</t>
  </si>
  <si>
    <t xml:space="preserve">TABELA   </t>
  </si>
  <si>
    <t xml:space="preserve"> COM DESONERAÇÃO</t>
  </si>
  <si>
    <r>
      <rPr>
        <b/>
        <sz val="11"/>
        <color indexed="8"/>
        <rFont val="Courier New"/>
        <family val="3"/>
      </rPr>
      <t>LOCAL DA OBRA:</t>
    </r>
    <r>
      <rPr>
        <sz val="10"/>
        <color indexed="8"/>
        <rFont val="Courier New"/>
        <family val="3"/>
      </rPr>
      <t xml:space="preserve"> SÃO LUIS DO TAPAJOS</t>
    </r>
  </si>
  <si>
    <t>MUNICIPAL DE ITAITUBA</t>
  </si>
  <si>
    <t>GUINDAUTO HIDRÁULICO</t>
  </si>
  <si>
    <t>GUINDAUTO HIDRÁULICO, CAPACIDADE MÁXIMA DE CARGA 6500 KG, MOMENTO MÁXIMO DE CARGA 5,8 TM, ALCANCE MÁXIMO HORIZONTAL 7,60 M, INCLUSIVE CAMINHÃO TOCO PBT 9.700 KG, POTÊNCIA DE 160 CV - CHI DIURNO. AF_08/2015</t>
  </si>
  <si>
    <t>SINAPI     91635</t>
  </si>
  <si>
    <t>CHI</t>
  </si>
  <si>
    <t>MOTORISTA OPERADOR DE MUNCK COM ENCARGOS COMPLEMENTARES</t>
  </si>
  <si>
    <t>AJUDANTE DE OPERAÇÃO EM GERAL COM ENCARGOS COMPLEMENTARES</t>
  </si>
  <si>
    <t>CARPINTEIRO DE FORMAS COM ENCARGOS COMPLEMENTARES</t>
  </si>
  <si>
    <t>AJUDANTE DE CARPINTEIRO COM ENCARGOS COMPLEMENTARES</t>
  </si>
  <si>
    <t xml:space="preserve">MOTORISTA OPERADOR DE MUNCK COM ENCARGOS COMPLEMENTARES </t>
  </si>
  <si>
    <t>CUSTO/HORA -&gt;(3 MESES DE OBRA x 24 DIAS UTEIS/MÊS x 8 hrs x 2 caminhões)</t>
  </si>
  <si>
    <t>CUSTO/HORA -&gt;(3 MESES DE OBRA x 24 DIAS UTEIS/MÊS x 8 hrs)x 2 ajudante</t>
  </si>
  <si>
    <t>CUSTO/HORA -&gt;(3 MESES DE OBRA x 24 DIAS UTEIS/MÊS x 8 hrs)x 2 motorista</t>
  </si>
  <si>
    <t>SINAPI      88286</t>
  </si>
  <si>
    <t>SINAPI      88241</t>
  </si>
  <si>
    <t>SINAPI      88262</t>
  </si>
  <si>
    <t>SINAPI      88239</t>
  </si>
  <si>
    <t>CUSTO/HORA -&gt; ( 3 MESES DE OBRA x 24 DIAS UTEIS/MÊS x 8 hrs ) 1 AJUDANTE</t>
  </si>
  <si>
    <t>CUSTO/HORA -&gt;(3 MESES DE OBRA x 24 DIAS UTEIS/MÊS x 8 hrs)x 2 CARPINTEIROS</t>
  </si>
  <si>
    <t xml:space="preserve">DATA DA EXPEDIÇÃO: 16/08/2019  </t>
  </si>
  <si>
    <t>SINAPI/PA - 06/2019</t>
  </si>
  <si>
    <t>SEDOP/PA - 10/2018</t>
  </si>
  <si>
    <t>1.1. 010175 - LOCAÇÃO D OBRA A APARELHO - m²</t>
  </si>
  <si>
    <t>O00002</t>
  </si>
  <si>
    <t>Pernamanca 3" x 2" 4 m - madeira branca</t>
  </si>
  <si>
    <t>Tábua de madeira branca 4m</t>
  </si>
  <si>
    <t>Arame recozido No. 18</t>
  </si>
  <si>
    <t>Prego 2 1/2"x10</t>
  </si>
  <si>
    <t>Topógrafo com aparelho</t>
  </si>
  <si>
    <t>D00016</t>
  </si>
  <si>
    <t>D00043</t>
  </si>
  <si>
    <t>D00081</t>
  </si>
  <si>
    <t>ENCARGOS SOCIAIS SOBRE A MÃO DE OBRA</t>
  </si>
  <si>
    <t>CÓDIGO</t>
  </si>
  <si>
    <t>HORISTA</t>
  </si>
  <si>
    <t>MENSALISTA</t>
  </si>
  <si>
    <t>GRUPO A</t>
  </si>
  <si>
    <t>A1</t>
  </si>
  <si>
    <t>INSS</t>
  </si>
  <si>
    <t xml:space="preserve">A2 </t>
  </si>
  <si>
    <t xml:space="preserve">SESI </t>
  </si>
  <si>
    <t>A3</t>
  </si>
  <si>
    <t>SENAI</t>
  </si>
  <si>
    <t>A4</t>
  </si>
  <si>
    <t xml:space="preserve">INCRA </t>
  </si>
  <si>
    <t>A5</t>
  </si>
  <si>
    <t xml:space="preserve">A5 SEBRAE </t>
  </si>
  <si>
    <t>A6</t>
  </si>
  <si>
    <t xml:space="preserve">A6 Salário Educação </t>
  </si>
  <si>
    <t>A7</t>
  </si>
  <si>
    <t>A7 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</si>
  <si>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</si>
  <si>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</si>
  <si>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</si>
  <si>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</si>
  <si>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</si>
  <si>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</si>
  <si>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</si>
  <si>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</si>
  <si>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</si>
  <si>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Não Incide</t>
  </si>
  <si>
    <t>B2</t>
  </si>
  <si>
    <t>Feriados</t>
  </si>
  <si>
    <t>B3</t>
  </si>
  <si>
    <t xml:space="preserve">Auxílio - Enfermidade 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</si>
  <si>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</si>
  <si>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</si>
  <si>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</si>
  <si>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</si>
  <si>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</si>
  <si>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</si>
  <si>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</si>
  <si>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</si>
  <si>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</si>
  <si>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</si>
  <si>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</si>
  <si>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</si>
  <si>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</si>
  <si>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</si>
  <si>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</si>
  <si>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</si>
  <si>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</si>
  <si>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</si>
  <si>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</si>
  <si>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</si>
  <si>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</si>
  <si>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</si>
  <si>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</si>
  <si>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</si>
  <si>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</si>
  <si>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</si>
  <si>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</si>
  <si>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</si>
  <si>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de Encargos Sociais que não recebem incidência de A</t>
  </si>
  <si>
    <t>GRUPO D</t>
  </si>
  <si>
    <t>D1</t>
  </si>
  <si>
    <t xml:space="preserve"> Reincidência de Grupo A sobre Grupo B</t>
  </si>
  <si>
    <t>D2</t>
  </si>
  <si>
    <t>Reincidência de Grupo A sobre Aviso Prévio Trabalhado e Reincidência do FGTS sobre Aviso Prévio Indenizado</t>
  </si>
  <si>
    <t>D</t>
  </si>
  <si>
    <t>Total de reincidência de um grupo sobre o outro</t>
  </si>
  <si>
    <t>TOTAL (A+B+C+D)</t>
  </si>
  <si>
    <t>DZ</t>
  </si>
  <si>
    <t>1.2. 010006 - ANDAIME DE MADEIRA - m²</t>
  </si>
  <si>
    <t>Tábua de madeira forte 4m</t>
  </si>
  <si>
    <t>D00015</t>
  </si>
  <si>
    <t>SEDOP             000006</t>
  </si>
  <si>
    <t>1,0000000</t>
  </si>
  <si>
    <t>SINAPI</t>
  </si>
  <si>
    <t>37370</t>
  </si>
  <si>
    <t>ALIMENTACAO - HORISTA (COLETADO CAIXA)</t>
  </si>
  <si>
    <t>37371</t>
  </si>
  <si>
    <t>TRANSPORTE - HORISTA (COLETADO CAIXA)</t>
  </si>
  <si>
    <t>37372</t>
  </si>
  <si>
    <t>EXAMES - HORISTA (COLETADO CAIXA)</t>
  </si>
  <si>
    <t>37373</t>
  </si>
  <si>
    <t>SEGURO - HORISTA (COLETADO CAIXA)</t>
  </si>
  <si>
    <t>43464</t>
  </si>
  <si>
    <t>FERRAMENTAS - FAMILIA OPERADOR ESCAVADEIRA - HORISTA (ENCARGOS COMPLEMENTARES - COLETADO CAIXA)</t>
  </si>
  <si>
    <t>43488</t>
  </si>
  <si>
    <t>EPI - FAMILIA OPERADOR ESCAVADEIRA - HORISTA (ENCARGOS COMPLEMENTARES - COLETADO CAIXA)</t>
  </si>
  <si>
    <t>1,66</t>
  </si>
  <si>
    <t>0,84</t>
  </si>
  <si>
    <t>0,34</t>
  </si>
  <si>
    <t>0,05</t>
  </si>
  <si>
    <t>0,01</t>
  </si>
  <si>
    <t>0,65</t>
  </si>
  <si>
    <t>PREGO (PREÇO MÉDIO)</t>
  </si>
  <si>
    <t>PEÇA EM AMDEIRA DE LEI 4'' X 2'' 4 APAR.</t>
  </si>
  <si>
    <t>VERNIZ POLIURETANO SOBRE MADEIRAMENTO DO TELHADO</t>
  </si>
  <si>
    <t>D00191</t>
  </si>
  <si>
    <t>M2</t>
  </si>
  <si>
    <t>88286</t>
  </si>
  <si>
    <t>91629</t>
  </si>
  <si>
    <t>GUINDAUTO HIDRÁULICO, CAPACIDADE MÁXIMA DE CARGA 6500 KG, MOMENTO MÁXIMO DE CARGA 5,8 TM, ALCANCE MÁXIMO HORIZONTAL 7,60 M, INCLUSIVE CAMINHÃO TOCO PBT 9.700 KG, POTÊNCIA DE 160 CV - DEPRECIAÇÃO. AF_08/2015</t>
  </si>
  <si>
    <t>91630</t>
  </si>
  <si>
    <t>GUINDAUTO HIDRÁULICO, CAPACIDADE MÁXIMA DE CARGA 6500 KG, MOMENTO MÁXIMO DE CARGA 5,8 TM, ALCANCE MÁXIMO HORIZONTAL 7,60 M, INCLUSIVE CAMINHÃO TOCO PBT 9.700 KG, POTÊNCIA DE 160 CV - JUROS. AF_08/2015</t>
  </si>
  <si>
    <t>91631</t>
  </si>
  <si>
    <t>GUINDAUTO HIDRÁULICO, CAPACIDADE MÁXIMA DE CARGA 6500 KG, MOMENTO MÁXIMO DE CARGA 5,8 TM, ALCANCE MÁXIMO HORIZONTAL 7,60 M, INCLUSIVE CAMINHÃO TOCO PBT 9.700 KG, POTÊNCIA DE 160 CV - IMPOSTOS E SEGUROS. AF_08/2015</t>
  </si>
  <si>
    <t>15,78</t>
  </si>
  <si>
    <t>8,16</t>
  </si>
  <si>
    <t>3,26</t>
  </si>
  <si>
    <t>4096</t>
  </si>
  <si>
    <t>MOTORISTA OPERADOR DE CAMINHAO COM MUNCK</t>
  </si>
  <si>
    <t>95351</t>
  </si>
  <si>
    <t>CURSO DE CAPACITAÇÃO PARA MOTORISTA OPERADOR DE MUNCK (ENCARGOS COMPLEMENTARES) - HORISTA</t>
  </si>
  <si>
    <t>12,08</t>
  </si>
  <si>
    <t>0,15</t>
  </si>
  <si>
    <t>248</t>
  </si>
  <si>
    <t>AJUDANTE DE OPERACAO EM GERAL</t>
  </si>
  <si>
    <t>43465</t>
  </si>
  <si>
    <t>FERRAMENTAS - FAMILIA PEDREIRO - HORISTA (ENCARGOS COMPLEMENTARES - COLETADO CAIXA)</t>
  </si>
  <si>
    <t>43489</t>
  </si>
  <si>
    <t>EPI - FAMILIA PEDREIRO - HORISTA (ENCARGOS COMPLEMENTARES - COLETADO CAIXA)</t>
  </si>
  <si>
    <t>95311</t>
  </si>
  <si>
    <t>CURSO DE CAPACITAÇÃO PARA AJUDANTE DE OPERAÇÃO EM GERAL (ENCARGOS COMPLEMENTARES) - HORISTA</t>
  </si>
  <si>
    <t>9,14</t>
  </si>
  <si>
    <t>0,48</t>
  </si>
  <si>
    <t>0,97</t>
  </si>
  <si>
    <t>0,08</t>
  </si>
  <si>
    <t>1213</t>
  </si>
  <si>
    <t>CARPINTEIRO DE FORMAS</t>
  </si>
  <si>
    <t>43459</t>
  </si>
  <si>
    <t>FERRAMENTAS - FAMILIA CARPINTEIRO DE FORMAS - HORISTA (ENCARGOS COMPLEMENTARES - COLETADO CAIXA)</t>
  </si>
  <si>
    <t>43483</t>
  </si>
  <si>
    <t>EPI - FAMILIA CARPINTEIRO DE FORMAS - HORISTA (ENCARGOS COMPLEMENTARES - COLETADO CAIXA)</t>
  </si>
  <si>
    <t>95330</t>
  </si>
  <si>
    <t>CURSO DE CAPACITAÇÃO PARA CARPINTEIRO DE FÔRMAS (ENCARGOS COMPLEMENTARES) - HORISTA</t>
  </si>
  <si>
    <t>12,69</t>
  </si>
  <si>
    <t>1,07</t>
  </si>
  <si>
    <t>0,11</t>
  </si>
  <si>
    <t>6117</t>
  </si>
  <si>
    <t>CARPINTEIRO AUXILIAR</t>
  </si>
  <si>
    <t>95309</t>
  </si>
  <si>
    <t>CURSO DE CAPACITAÇÃO PARA AJUDANTE DE CARPINTEIRO (ENCARGOS COMPLEMENTARES) - HORISTA</t>
  </si>
  <si>
    <t>9,98</t>
  </si>
  <si>
    <t>3767</t>
  </si>
  <si>
    <t>LIXA EM FOLHA PARA PAREDE OU MADEIRA, NUMERO 120 (COR VERMELHA)</t>
  </si>
  <si>
    <t>5318</t>
  </si>
  <si>
    <t>SOLVENTE DILUENTE A BASE DE AGUARRAS</t>
  </si>
  <si>
    <t>7311</t>
  </si>
  <si>
    <t>TINTA ESMALTE SINTETICO PREMIUM ACETINADO</t>
  </si>
  <si>
    <t>88310</t>
  </si>
  <si>
    <t>PINTOR COM ENCARGOS COMPLEMENTARES</t>
  </si>
  <si>
    <t>88316</t>
  </si>
  <si>
    <t>SERVENTE COM ENCARGOS COMPLEMENTARES</t>
  </si>
  <si>
    <t>0,4000000</t>
  </si>
  <si>
    <t>0,39</t>
  </si>
  <si>
    <t>0,0400000</t>
  </si>
  <si>
    <t>10,80</t>
  </si>
  <si>
    <t>0,43</t>
  </si>
  <si>
    <t>0,1600000</t>
  </si>
  <si>
    <t>18,58</t>
  </si>
  <si>
    <t>2,97</t>
  </si>
  <si>
    <t>18,37</t>
  </si>
  <si>
    <t>7,34</t>
  </si>
  <si>
    <t>0,2000000</t>
  </si>
  <si>
    <t>13,58</t>
  </si>
  <si>
    <t>2,71</t>
  </si>
  <si>
    <t>UN</t>
  </si>
  <si>
    <t xml:space="preserve">O00006 </t>
  </si>
  <si>
    <t>SERVENTE</t>
  </si>
  <si>
    <t>DESONERADO</t>
  </si>
  <si>
    <t>Item</t>
  </si>
  <si>
    <t>Descrição</t>
  </si>
  <si>
    <t>Unid.</t>
  </si>
  <si>
    <t>Quant.</t>
  </si>
  <si>
    <t>Valor Unitário      da Média Proporcional         sem BDI</t>
  </si>
  <si>
    <t>CÓDIGO DE REFERÊNCIA</t>
  </si>
  <si>
    <t>Valor     Unitário        sem BDI</t>
  </si>
  <si>
    <t>Valor     Unitário         sem BDI</t>
  </si>
  <si>
    <t>*COTAÇÃO LOCAL</t>
  </si>
  <si>
    <t>Transversinas -&gt;                        (0,30m x 0,30m x 5,00m) - Fonecimento e Execução.</t>
  </si>
  <si>
    <t>Balancin -&gt;                        (0,30m x 0,30m x 2,00m) - Fonecimento e Execução.</t>
  </si>
  <si>
    <t>Longarinas -&gt;                        (0,30m x 0,30m x 6,00m) - Fonecimento e Execução.</t>
  </si>
  <si>
    <t>Guarda rodas -&gt;                        (0,30m x 0,30m x 6,00m) - Fonecimento e Execução.</t>
  </si>
  <si>
    <t>Pranchas -&gt;                        (0,70m x 0,20m x 4,50m) - Fonecimento e Execução.</t>
  </si>
  <si>
    <t>Pranchas (deslizantes) -&gt;                        (0,70m x 0,30m x 6,00m) - Fonecimento e Execução.</t>
  </si>
  <si>
    <t>Linhas D'agua -&gt;                        (0,20m x 0,20m x 5,00m) - Fonecimento e Execução.</t>
  </si>
  <si>
    <t>Contraventamento -&gt;                        (0,70m x 0,30m x 6,00m) - Fonecimento e Execução.</t>
  </si>
  <si>
    <t>CONSTRUÇÃO DE UMA PONTE DE MADEIRA DE 78 METROS</t>
  </si>
  <si>
    <t>TABELA SINAPI/PA - 06/2019 e SEDOP/PA - 10/2018        COM DESONERAÇÃO</t>
  </si>
  <si>
    <r>
      <rPr>
        <b/>
        <sz val="11"/>
        <color indexed="8"/>
        <rFont val="Courier New"/>
        <family val="3"/>
      </rPr>
      <t>LOCAL DA OBRA:</t>
    </r>
    <r>
      <rPr>
        <sz val="11"/>
        <color indexed="8"/>
        <rFont val="Courier New"/>
        <family val="3"/>
      </rPr>
      <t xml:space="preserve"> SÃO LUÍS DO TAPAJÓS</t>
    </r>
  </si>
  <si>
    <t>und</t>
  </si>
  <si>
    <t>1.3. 000006 - MOBILIZAÇÃO DE EQUIPAMENTOS - UND</t>
  </si>
  <si>
    <t>B.D.I (28,82%)</t>
  </si>
  <si>
    <t xml:space="preserve">COTAÇÃO </t>
  </si>
  <si>
    <t>Balancin -&gt;                                      (0,30m x 0,30m x 2,00m) - Fonecimento e Execução.</t>
  </si>
  <si>
    <t>Longarinas -&gt;                                      (0,30m x 0,30m x 6,00m) - Fonecimento e Execução.</t>
  </si>
  <si>
    <t>Pranchas -&gt;                                         (0,70m x 0,20m x 4,50m) - Fonecimento e Execução.</t>
  </si>
  <si>
    <t>VALOR</t>
  </si>
  <si>
    <t>Transversinas -&gt;                            (0,30m x 0,30m x 5,00m) - Fonecimento e Execução.</t>
  </si>
  <si>
    <t>Linhas D'agua -&gt;                           (0,20m x 0,20m x 5,00m) - Fonecimento e Execução.</t>
  </si>
  <si>
    <t>Guarda rodas -&gt;                                  (0,30m x 0,30m x 6,00m) - Fonecimento e Execução.</t>
  </si>
  <si>
    <t>68 estaca</t>
  </si>
  <si>
    <t>valor 156</t>
  </si>
  <si>
    <t>Estaca -&gt;                             (0,30m x 0,30m x 9,00m) -    Fornecimento e Execução.</t>
  </si>
  <si>
    <t>Estaca -&gt;                                                      (0,30m x 0,30m x 8,00m) -    Fornecimento e Execução.</t>
  </si>
  <si>
    <t>Estaca -&gt;                                                   (0,30m x 0,30m x 8,00m) -    Fornecimento e Execução.</t>
  </si>
  <si>
    <t>Estaca -&gt;                                                 (0,30m x 0,30m x 8,00m) -    Fornecimento e Execução.</t>
  </si>
  <si>
    <t>ESTACA</t>
  </si>
  <si>
    <t>DIMENSSÕES 0,30x0,30x8,00m -&gt; (8,00m x 64 und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</si>
  <si>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</si>
  <si>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</si>
  <si>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</si>
  <si>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</si>
  <si>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</si>
  <si>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</si>
  <si>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</si>
  <si>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</si>
  <si>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</si>
  <si>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</si>
  <si>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</si>
  <si>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</si>
  <si>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</si>
  <si>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2.7. 250585 - GUARDA CORPO EM MADEIRA DE LEI ENVERNIZADO H=1m - M²</t>
  </si>
  <si>
    <t>2.11. 91635- GUINDAUTO HIDRÁULICO, CAPACIDADE MÁXIMA DE CARGA 6500 KG, MOMENTO MÁXIMO DE CARGA 5,8 TM, ALCANCE MÁXIMO HORIZONTAL 7,60 M, INCLUSIVE CAMINHÃO TOCO PBT 9.700 KG, POTÊNCIA DE 160 CV - CHI DIURNO. AF_08/2015 - UND</t>
  </si>
  <si>
    <t>2.12. 88286 - MOTORISTA OPERADOR DE MUNCK COM ENCARGOS COMPLEMENTARES - H</t>
  </si>
  <si>
    <t>2.13. 88241 -AJUDANTE DE OPERAÇÃO EM GERAL COM ENCARGOS COMPLEMENTARES - H</t>
  </si>
  <si>
    <t>2.14. 88262 -CARPINTEIRO DE FORMAS COM ENCARGOS COMPLEMENTARES -H</t>
  </si>
  <si>
    <t>2.15. 88239 - AJUDANTE DE CARPINTEIRO COM ENCARGOS COMPLEMENTARES- H</t>
  </si>
  <si>
    <t>4.1. 73739/3 - PINTURA ESMALTE ACETINADO EM MADEIRA, DUAS DEMAOS- M²</t>
  </si>
  <si>
    <t>5.1. 270220 - LIMPEZA GERAL E ENTREGA DA OBRA - M²</t>
  </si>
  <si>
    <t>Construtora MJRiffel  CNPJ:02.293.327/0001-24</t>
  </si>
  <si>
    <t>Madeireira Floresta CNPJ:02.642.097/0001/-61</t>
  </si>
  <si>
    <t>Revenda de Madeiras CNPJ:23.492.336/0001-14</t>
  </si>
  <si>
    <t>p</t>
  </si>
  <si>
    <t>COTAÇÃO DE CUSTO UNITÁRIO DAS LOJAS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</si>
</sst>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([$€-2]* #,##0.00_);_([$€-2]* \(#,##0.00\);_([$€-2]* &quot;-&quot;??_)"/>
    <numFmt numFmtId="167" formatCode="&quot;R$&quot;\ #,##0.00"/>
    <numFmt numFmtId="168" formatCode="_-* #,##0.00_-;\-* #,##0.00_-;_-* \-??_-;_-@_-"/>
    <numFmt numFmtId="169" formatCode="_(&quot;R$ &quot;* #,##0.00_);_(&quot;R$ &quot;* \(#,##0.00\);_(&quot;R$ &quot;* &quot;-&quot;??_);_(@_)"/>
    <numFmt numFmtId="170" formatCode="#,##0.00\ ;\-#,##0.00\ ;&quot; -&quot;#\ ;@\ "/>
    <numFmt numFmtId="171" formatCode="_-&quot;R$ &quot;* #,##0.00_-;&quot;-R$ &quot;* #,##0.00_-;_-&quot;R$ &quot;* \-??_-;_-@_-"/>
    <numFmt numFmtId="172" formatCode="_-[$R$-416]* #,##0.00_-;\-[$R$-416]* #,##0.00_-;_-[$R$-416]* &quot;-&quot;??_-;_-@_-"/>
    <numFmt numFmtId="173" formatCode="0.000000"/>
    <numFmt numFmtId="174" formatCode="&quot;R$&quot;#,##0.00"/>
  </numFmts>
  <fonts count="7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sz val="11"/>
      <name val="Arial"/>
      <family val="2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b/>
      <sz val="11"/>
      <color theme="1"/>
      <name val="Courier New"/>
      <family val="3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Berlin Sans FB Demi"/>
      <family val="2"/>
    </font>
    <font>
      <sz val="9"/>
      <color theme="1"/>
      <name val="Calibri"/>
      <family val="2"/>
      <scheme val="minor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sz val="12"/>
      <name val="Andalus"/>
      <family val="1"/>
    </font>
    <font>
      <sz val="8"/>
      <name val="Calibri"/>
      <family val="2"/>
    </font>
    <font>
      <b/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1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1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168" fontId="16" fillId="0" borderId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0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2" borderId="0" applyNumberFormat="0" applyBorder="0" applyAlignment="0" applyProtection="0"/>
    <xf numFmtId="0" fontId="33" fillId="25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24" borderId="81" applyNumberFormat="0" applyAlignment="0" applyProtection="0"/>
    <xf numFmtId="0" fontId="35" fillId="26" borderId="81" applyNumberFormat="0" applyAlignment="0" applyProtection="0"/>
    <xf numFmtId="0" fontId="36" fillId="27" borderId="82" applyNumberFormat="0" applyAlignment="0" applyProtection="0"/>
    <xf numFmtId="0" fontId="37" fillId="0" borderId="83" applyNumberFormat="0" applyFill="0" applyAlignment="0" applyProtection="0"/>
    <xf numFmtId="0" fontId="33" fillId="28" borderId="0" applyNumberFormat="0" applyBorder="0" applyAlignment="0" applyProtection="0"/>
    <xf numFmtId="0" fontId="33" fillId="22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23" borderId="0" applyNumberFormat="0" applyBorder="0" applyAlignment="0" applyProtection="0"/>
    <xf numFmtId="0" fontId="33" fillId="31" borderId="0" applyNumberFormat="0" applyBorder="0" applyAlignment="0" applyProtection="0"/>
    <xf numFmtId="0" fontId="33" fillId="22" borderId="0" applyNumberFormat="0" applyBorder="0" applyAlignment="0" applyProtection="0"/>
    <xf numFmtId="0" fontId="33" fillId="32" borderId="0" applyNumberFormat="0" applyBorder="0" applyAlignment="0" applyProtection="0"/>
    <xf numFmtId="0" fontId="38" fillId="14" borderId="81" applyNumberFormat="0" applyAlignment="0" applyProtection="0"/>
    <xf numFmtId="0" fontId="38" fillId="8" borderId="81" applyNumberFormat="0" applyAlignment="0" applyProtection="0"/>
    <xf numFmtId="0" fontId="16" fillId="0" borderId="0"/>
    <xf numFmtId="0" fontId="16" fillId="0" borderId="0"/>
    <xf numFmtId="171" fontId="16" fillId="0" borderId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ill="0" applyBorder="0" applyAlignment="0" applyProtection="0"/>
    <xf numFmtId="0" fontId="1" fillId="0" borderId="0"/>
    <xf numFmtId="0" fontId="39" fillId="0" borderId="0" applyBorder="0" applyProtection="0"/>
    <xf numFmtId="0" fontId="1" fillId="0" borderId="0"/>
    <xf numFmtId="0" fontId="1" fillId="0" borderId="0"/>
    <xf numFmtId="0" fontId="52" fillId="0" borderId="0"/>
    <xf numFmtId="0" fontId="1" fillId="10" borderId="84" applyNumberFormat="0" applyAlignment="0" applyProtection="0"/>
    <xf numFmtId="0" fontId="40" fillId="24" borderId="85" applyNumberFormat="0" applyAlignment="0" applyProtection="0"/>
    <xf numFmtId="0" fontId="40" fillId="26" borderId="85" applyNumberFormat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6" applyNumberFormat="0" applyFill="0" applyAlignment="0" applyProtection="0"/>
    <xf numFmtId="0" fontId="58" fillId="0" borderId="87" applyNumberFormat="0" applyFill="0" applyAlignment="0" applyProtection="0"/>
    <xf numFmtId="0" fontId="57" fillId="0" borderId="0" applyNumberFormat="0" applyFill="0" applyBorder="0" applyAlignment="0" applyProtection="0"/>
    <xf numFmtId="0" fontId="45" fillId="0" borderId="88" applyNumberFormat="0" applyFill="0" applyAlignment="0" applyProtection="0"/>
    <xf numFmtId="0" fontId="59" fillId="0" borderId="88" applyNumberFormat="0" applyFill="0" applyAlignment="0" applyProtection="0"/>
    <xf numFmtId="0" fontId="46" fillId="0" borderId="89" applyNumberFormat="0" applyFill="0" applyAlignment="0" applyProtection="0"/>
    <xf numFmtId="0" fontId="60" fillId="0" borderId="90" applyNumberFormat="0" applyFill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91" applyNumberFormat="0" applyFill="0" applyAlignment="0" applyProtection="0"/>
    <xf numFmtId="0" fontId="47" fillId="0" borderId="92" applyNumberFormat="0" applyFill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6" fillId="0" borderId="0"/>
    <xf numFmtId="169" fontId="1" fillId="0" borderId="0" applyFont="0" applyFill="0" applyBorder="0" applyAlignment="0" applyProtection="0"/>
    <xf numFmtId="169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2" fillId="0" borderId="0"/>
    <xf numFmtId="169" fontId="52" fillId="0" borderId="0" applyFont="0" applyFill="0" applyBorder="0" applyAlignment="0" applyProtection="0"/>
    <xf numFmtId="0" fontId="39" fillId="0" borderId="0" applyBorder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Border="1"/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" fontId="12" fillId="0" borderId="9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vertical="center"/>
    </xf>
    <xf numFmtId="4" fontId="0" fillId="0" borderId="0" xfId="0" applyNumberFormat="1" applyFill="1"/>
    <xf numFmtId="0" fontId="14" fillId="0" borderId="1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4" fillId="0" borderId="9" xfId="3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/>
    </xf>
    <xf numFmtId="10" fontId="25" fillId="0" borderId="50" xfId="0" applyNumberFormat="1" applyFont="1" applyBorder="1" applyAlignment="1">
      <alignment horizontal="center"/>
    </xf>
    <xf numFmtId="10" fontId="26" fillId="3" borderId="51" xfId="0" applyNumberFormat="1" applyFont="1" applyFill="1" applyBorder="1" applyAlignment="1">
      <alignment horizontal="center" vertical="center"/>
    </xf>
    <xf numFmtId="10" fontId="26" fillId="3" borderId="52" xfId="0" applyNumberFormat="1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10" fontId="25" fillId="0" borderId="55" xfId="0" applyNumberFormat="1" applyFont="1" applyBorder="1" applyAlignment="1">
      <alignment horizontal="center"/>
    </xf>
    <xf numFmtId="10" fontId="26" fillId="3" borderId="56" xfId="0" applyNumberFormat="1" applyFont="1" applyFill="1" applyBorder="1" applyAlignment="1">
      <alignment horizontal="center" vertical="center"/>
    </xf>
    <xf numFmtId="10" fontId="26" fillId="3" borderId="57" xfId="0" applyNumberFormat="1" applyFont="1" applyFill="1" applyBorder="1" applyAlignment="1">
      <alignment horizontal="center" vertical="center"/>
    </xf>
    <xf numFmtId="0" fontId="25" fillId="0" borderId="59" xfId="0" applyFont="1" applyBorder="1" applyAlignment="1">
      <alignment horizontal="center"/>
    </xf>
    <xf numFmtId="10" fontId="25" fillId="0" borderId="60" xfId="0" applyNumberFormat="1" applyFont="1" applyBorder="1" applyAlignment="1">
      <alignment horizontal="center"/>
    </xf>
    <xf numFmtId="10" fontId="26" fillId="3" borderId="61" xfId="0" applyNumberFormat="1" applyFont="1" applyFill="1" applyBorder="1" applyAlignment="1">
      <alignment horizontal="center" vertical="center"/>
    </xf>
    <xf numFmtId="10" fontId="26" fillId="3" borderId="62" xfId="0" applyNumberFormat="1" applyFont="1" applyFill="1" applyBorder="1" applyAlignment="1">
      <alignment horizontal="center" vertical="center"/>
    </xf>
    <xf numFmtId="10" fontId="24" fillId="0" borderId="45" xfId="0" applyNumberFormat="1" applyFont="1" applyBorder="1" applyAlignment="1">
      <alignment horizontal="center"/>
    </xf>
    <xf numFmtId="10" fontId="24" fillId="0" borderId="50" xfId="0" applyNumberFormat="1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10" fontId="24" fillId="0" borderId="66" xfId="0" applyNumberFormat="1" applyFont="1" applyBorder="1" applyAlignment="1">
      <alignment horizontal="center"/>
    </xf>
    <xf numFmtId="10" fontId="26" fillId="3" borderId="46" xfId="0" applyNumberFormat="1" applyFont="1" applyFill="1" applyBorder="1" applyAlignment="1">
      <alignment horizontal="center" vertical="center"/>
    </xf>
    <xf numFmtId="10" fontId="26" fillId="3" borderId="47" xfId="0" applyNumberFormat="1" applyFont="1" applyFill="1" applyBorder="1" applyAlignment="1">
      <alignment horizontal="center" vertical="center"/>
    </xf>
    <xf numFmtId="0" fontId="25" fillId="0" borderId="49" xfId="0" applyFont="1" applyBorder="1" applyAlignment="1"/>
    <xf numFmtId="0" fontId="25" fillId="0" borderId="54" xfId="0" applyFont="1" applyBorder="1" applyAlignment="1"/>
    <xf numFmtId="10" fontId="25" fillId="0" borderId="66" xfId="0" applyNumberFormat="1" applyFont="1" applyBorder="1" applyAlignment="1">
      <alignment horizontal="center"/>
    </xf>
    <xf numFmtId="10" fontId="24" fillId="0" borderId="72" xfId="0" applyNumberFormat="1" applyFont="1" applyBorder="1" applyAlignment="1">
      <alignment horizontal="center"/>
    </xf>
    <xf numFmtId="10" fontId="24" fillId="0" borderId="45" xfId="0" applyNumberFormat="1" applyFont="1" applyBorder="1" applyAlignment="1">
      <alignment horizontal="center" vertical="center"/>
    </xf>
    <xf numFmtId="10" fontId="26" fillId="3" borderId="73" xfId="0" applyNumberFormat="1" applyFont="1" applyFill="1" applyBorder="1" applyAlignment="1">
      <alignment horizontal="center" vertical="center"/>
    </xf>
    <xf numFmtId="10" fontId="26" fillId="3" borderId="74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0" fontId="30" fillId="0" borderId="0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2" borderId="0" xfId="0" applyFill="1"/>
    <xf numFmtId="0" fontId="10" fillId="2" borderId="0" xfId="0" applyFont="1" applyFill="1"/>
    <xf numFmtId="0" fontId="25" fillId="0" borderId="76" xfId="0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8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165" fontId="0" fillId="0" borderId="2" xfId="0" applyNumberFormat="1" applyBorder="1"/>
    <xf numFmtId="0" fontId="17" fillId="4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16" fillId="0" borderId="0" xfId="4"/>
    <xf numFmtId="0" fontId="56" fillId="0" borderId="0" xfId="4" applyFont="1" applyAlignment="1">
      <alignment vertical="center"/>
    </xf>
    <xf numFmtId="0" fontId="10" fillId="0" borderId="0" xfId="4" applyFont="1"/>
    <xf numFmtId="0" fontId="10" fillId="0" borderId="0" xfId="4" applyFont="1" applyAlignment="1">
      <alignment horizontal="center"/>
    </xf>
    <xf numFmtId="4" fontId="10" fillId="0" borderId="0" xfId="4" applyNumberFormat="1" applyFont="1"/>
    <xf numFmtId="4" fontId="10" fillId="0" borderId="0" xfId="4" applyNumberFormat="1" applyFont="1" applyAlignment="1">
      <alignment horizontal="center"/>
    </xf>
    <xf numFmtId="0" fontId="56" fillId="0" borderId="0" xfId="4" applyFont="1" applyAlignment="1">
      <alignment horizontal="justify" vertical="center"/>
    </xf>
    <xf numFmtId="0" fontId="61" fillId="0" borderId="21" xfId="56" applyFont="1" applyFill="1" applyBorder="1" applyAlignment="1">
      <alignment vertical="center" wrapText="1"/>
    </xf>
    <xf numFmtId="168" fontId="62" fillId="0" borderId="2" xfId="7" applyFont="1" applyFill="1" applyBorder="1" applyAlignment="1">
      <alignment horizontal="center" vertical="center" wrapText="1"/>
    </xf>
    <xf numFmtId="10" fontId="62" fillId="0" borderId="2" xfId="4" applyNumberFormat="1" applyFont="1" applyFill="1" applyBorder="1" applyAlignment="1">
      <alignment horizontal="center" vertical="center" wrapText="1"/>
    </xf>
    <xf numFmtId="4" fontId="18" fillId="34" borderId="2" xfId="56" applyNumberFormat="1" applyFont="1" applyFill="1" applyBorder="1" applyAlignment="1">
      <alignment horizontal="center" vertical="center" wrapText="1"/>
    </xf>
    <xf numFmtId="43" fontId="64" fillId="0" borderId="2" xfId="56" applyNumberFormat="1" applyFont="1" applyBorder="1" applyAlignment="1">
      <alignment horizontal="center" vertical="center"/>
    </xf>
    <xf numFmtId="43" fontId="65" fillId="34" borderId="2" xfId="56" applyNumberFormat="1" applyFont="1" applyFill="1" applyBorder="1" applyAlignment="1">
      <alignment horizontal="center" vertical="center" wrapText="1"/>
    </xf>
    <xf numFmtId="0" fontId="18" fillId="34" borderId="2" xfId="56" applyFont="1" applyFill="1" applyBorder="1" applyAlignment="1">
      <alignment horizontal="left" vertical="center" wrapText="1"/>
    </xf>
    <xf numFmtId="43" fontId="32" fillId="0" borderId="2" xfId="56" applyNumberFormat="1" applyFont="1" applyBorder="1" applyAlignment="1">
      <alignment horizontal="center" vertical="center"/>
    </xf>
    <xf numFmtId="0" fontId="15" fillId="0" borderId="0" xfId="0" applyFont="1"/>
    <xf numFmtId="4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right" vertical="center"/>
    </xf>
    <xf numFmtId="2" fontId="15" fillId="0" borderId="2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54" fillId="0" borderId="0" xfId="4" applyFont="1"/>
    <xf numFmtId="0" fontId="54" fillId="0" borderId="0" xfId="4" applyFont="1" applyAlignment="1">
      <alignment horizontal="left" vertical="center"/>
    </xf>
    <xf numFmtId="10" fontId="49" fillId="0" borderId="2" xfId="6" applyNumberFormat="1" applyFont="1" applyBorder="1" applyAlignment="1">
      <alignment vertical="center"/>
    </xf>
    <xf numFmtId="44" fontId="49" fillId="0" borderId="2" xfId="58" applyNumberFormat="1" applyFont="1" applyBorder="1" applyAlignment="1">
      <alignment vertical="center"/>
    </xf>
    <xf numFmtId="0" fontId="49" fillId="0" borderId="21" xfId="95" applyFont="1" applyBorder="1" applyAlignment="1">
      <alignment vertical="center"/>
    </xf>
    <xf numFmtId="0" fontId="63" fillId="0" borderId="2" xfId="7" applyNumberFormat="1" applyFont="1" applyFill="1" applyBorder="1" applyAlignment="1">
      <alignment horizontal="center" vertical="center" wrapText="1"/>
    </xf>
    <xf numFmtId="1" fontId="48" fillId="0" borderId="21" xfId="1" applyNumberFormat="1" applyFont="1" applyFill="1" applyBorder="1" applyAlignment="1">
      <alignment vertical="top"/>
    </xf>
    <xf numFmtId="171" fontId="50" fillId="0" borderId="2" xfId="58" applyFont="1" applyBorder="1" applyAlignment="1">
      <alignment horizontal="right" vertical="center"/>
    </xf>
    <xf numFmtId="10" fontId="50" fillId="0" borderId="2" xfId="58" applyNumberFormat="1" applyFont="1" applyBorder="1" applyAlignment="1">
      <alignment horizontal="center" vertical="center"/>
    </xf>
    <xf numFmtId="44" fontId="49" fillId="0" borderId="11" xfId="58" applyNumberFormat="1" applyFont="1" applyBorder="1" applyAlignment="1">
      <alignment vertical="center"/>
    </xf>
    <xf numFmtId="10" fontId="49" fillId="0" borderId="93" xfId="6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4" fontId="48" fillId="0" borderId="2" xfId="58" applyNumberFormat="1" applyFont="1" applyBorder="1" applyAlignment="1">
      <alignment vertical="top"/>
    </xf>
    <xf numFmtId="10" fontId="49" fillId="0" borderId="2" xfId="58" applyNumberFormat="1" applyFont="1" applyBorder="1" applyAlignment="1">
      <alignment vertical="top"/>
    </xf>
    <xf numFmtId="44" fontId="48" fillId="0" borderId="24" xfId="58" applyNumberFormat="1" applyFont="1" applyBorder="1" applyAlignment="1">
      <alignment vertical="top"/>
    </xf>
    <xf numFmtId="44" fontId="48" fillId="0" borderId="4" xfId="58" applyNumberFormat="1" applyFont="1" applyBorder="1" applyAlignment="1">
      <alignment vertical="top"/>
    </xf>
    <xf numFmtId="4" fontId="0" fillId="0" borderId="0" xfId="0" applyNumberFormat="1"/>
    <xf numFmtId="168" fontId="63" fillId="0" borderId="9" xfId="7" applyFont="1" applyFill="1" applyBorder="1" applyAlignment="1">
      <alignment horizontal="center" vertical="center" wrapText="1"/>
    </xf>
    <xf numFmtId="0" fontId="63" fillId="0" borderId="9" xfId="7" applyNumberFormat="1" applyFont="1" applyFill="1" applyBorder="1" applyAlignment="1">
      <alignment horizontal="center" vertical="center" wrapText="1"/>
    </xf>
    <xf numFmtId="10" fontId="49" fillId="0" borderId="94" xfId="6" applyNumberFormat="1" applyFont="1" applyBorder="1" applyAlignment="1">
      <alignment vertical="center"/>
    </xf>
    <xf numFmtId="44" fontId="49" fillId="0" borderId="14" xfId="58" applyNumberFormat="1" applyFont="1" applyBorder="1" applyAlignment="1">
      <alignment vertical="center"/>
    </xf>
    <xf numFmtId="10" fontId="49" fillId="0" borderId="9" xfId="6" applyNumberFormat="1" applyFont="1" applyBorder="1" applyAlignment="1">
      <alignment vertical="center"/>
    </xf>
    <xf numFmtId="44" fontId="48" fillId="0" borderId="9" xfId="58" applyNumberFormat="1" applyFont="1" applyBorder="1" applyAlignment="1">
      <alignment vertical="top"/>
    </xf>
    <xf numFmtId="10" fontId="49" fillId="0" borderId="9" xfId="58" applyNumberFormat="1" applyFont="1" applyBorder="1" applyAlignment="1">
      <alignment vertical="top"/>
    </xf>
    <xf numFmtId="1" fontId="48" fillId="0" borderId="97" xfId="1" applyNumberFormat="1" applyFont="1" applyFill="1" applyBorder="1" applyAlignment="1">
      <alignment vertical="top"/>
    </xf>
    <xf numFmtId="10" fontId="49" fillId="0" borderId="80" xfId="58" applyNumberFormat="1" applyFont="1" applyBorder="1" applyAlignment="1">
      <alignment vertical="top"/>
    </xf>
    <xf numFmtId="10" fontId="49" fillId="0" borderId="37" xfId="58" applyNumberFormat="1" applyFont="1" applyBorder="1" applyAlignment="1">
      <alignment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5" fillId="34" borderId="2" xfId="56" applyFont="1" applyFill="1" applyBorder="1" applyAlignment="1">
      <alignment horizontal="left" vertical="center" wrapText="1"/>
    </xf>
    <xf numFmtId="4" fontId="18" fillId="34" borderId="2" xfId="56" applyNumberFormat="1" applyFont="1" applyFill="1" applyBorder="1" applyAlignment="1">
      <alignment horizontal="right" vertical="center" wrapText="1"/>
    </xf>
    <xf numFmtId="168" fontId="63" fillId="0" borderId="2" xfId="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0" borderId="0" xfId="0" applyFont="1"/>
    <xf numFmtId="0" fontId="0" fillId="0" borderId="95" xfId="0" applyFill="1" applyBorder="1"/>
    <xf numFmtId="0" fontId="0" fillId="0" borderId="2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vertical="center" wrapText="1"/>
    </xf>
    <xf numFmtId="43" fontId="32" fillId="0" borderId="2" xfId="56" applyNumberFormat="1" applyFont="1" applyFill="1" applyBorder="1" applyAlignment="1">
      <alignment horizontal="center" vertical="center"/>
    </xf>
    <xf numFmtId="43" fontId="64" fillId="0" borderId="2" xfId="56" applyNumberFormat="1" applyFont="1" applyFill="1" applyBorder="1" applyAlignment="1">
      <alignment horizontal="center" vertical="center"/>
    </xf>
    <xf numFmtId="0" fontId="62" fillId="0" borderId="9" xfId="4" applyFont="1" applyFill="1" applyBorder="1" applyAlignment="1">
      <alignment horizontal="center" vertical="center" wrapText="1"/>
    </xf>
    <xf numFmtId="10" fontId="62" fillId="0" borderId="9" xfId="4" applyNumberFormat="1" applyFont="1" applyFill="1" applyBorder="1" applyAlignment="1">
      <alignment horizontal="center" vertical="center"/>
    </xf>
    <xf numFmtId="0" fontId="61" fillId="0" borderId="95" xfId="56" applyFont="1" applyFill="1" applyBorder="1" applyAlignment="1">
      <alignment vertical="center" wrapText="1"/>
    </xf>
    <xf numFmtId="0" fontId="61" fillId="0" borderId="10" xfId="56" applyFont="1" applyFill="1" applyBorder="1" applyAlignment="1">
      <alignment vertical="center" wrapText="1"/>
    </xf>
    <xf numFmtId="4" fontId="18" fillId="34" borderId="9" xfId="56" applyNumberFormat="1" applyFont="1" applyFill="1" applyBorder="1" applyAlignment="1">
      <alignment horizontal="right" vertical="center" wrapText="1"/>
    </xf>
    <xf numFmtId="43" fontId="64" fillId="0" borderId="9" xfId="56" applyNumberFormat="1" applyFont="1" applyBorder="1" applyAlignment="1">
      <alignment horizontal="center" vertical="center"/>
    </xf>
    <xf numFmtId="43" fontId="65" fillId="34" borderId="9" xfId="56" applyNumberFormat="1" applyFont="1" applyFill="1" applyBorder="1" applyAlignment="1">
      <alignment horizontal="center" vertical="center" wrapText="1"/>
    </xf>
    <xf numFmtId="43" fontId="64" fillId="0" borderId="9" xfId="56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3" fontId="64" fillId="0" borderId="18" xfId="56" applyNumberFormat="1" applyFont="1" applyBorder="1" applyAlignment="1">
      <alignment horizontal="center" vertical="center"/>
    </xf>
    <xf numFmtId="43" fontId="64" fillId="0" borderId="27" xfId="56" applyNumberFormat="1" applyFont="1" applyBorder="1" applyAlignment="1">
      <alignment horizontal="center" vertical="center"/>
    </xf>
    <xf numFmtId="4" fontId="18" fillId="34" borderId="99" xfId="56" applyNumberFormat="1" applyFont="1" applyFill="1" applyBorder="1" applyAlignment="1">
      <alignment horizontal="right" vertical="center" wrapText="1"/>
    </xf>
    <xf numFmtId="4" fontId="18" fillId="34" borderId="99" xfId="56" applyNumberFormat="1" applyFont="1" applyFill="1" applyBorder="1" applyAlignment="1">
      <alignment vertical="center" wrapText="1"/>
    </xf>
    <xf numFmtId="4" fontId="18" fillId="34" borderId="100" xfId="56" applyNumberFormat="1" applyFont="1" applyFill="1" applyBorder="1" applyAlignment="1">
      <alignment vertical="center" wrapText="1"/>
    </xf>
    <xf numFmtId="0" fontId="49" fillId="0" borderId="10" xfId="95" applyFont="1" applyBorder="1" applyAlignment="1">
      <alignment vertical="center"/>
    </xf>
    <xf numFmtId="43" fontId="32" fillId="0" borderId="2" xfId="102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37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66" fillId="0" borderId="2" xfId="0" applyFont="1" applyBorder="1"/>
    <xf numFmtId="0" fontId="17" fillId="37" borderId="2" xfId="0" applyFont="1" applyFill="1" applyBorder="1" applyAlignment="1">
      <alignment horizontal="center" vertical="center"/>
    </xf>
    <xf numFmtId="10" fontId="17" fillId="37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0" fontId="0" fillId="36" borderId="2" xfId="0" applyNumberForma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31" xfId="0" applyBorder="1" applyAlignment="1"/>
    <xf numFmtId="0" fontId="0" fillId="0" borderId="11" xfId="0" applyBorder="1" applyAlignment="1"/>
    <xf numFmtId="2" fontId="0" fillId="0" borderId="11" xfId="0" applyNumberFormat="1" applyBorder="1"/>
    <xf numFmtId="0" fontId="0" fillId="0" borderId="2" xfId="0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69" fillId="0" borderId="101" xfId="0" applyFont="1" applyBorder="1" applyAlignment="1">
      <alignment horizontal="center" vertical="center" wrapText="1"/>
    </xf>
    <xf numFmtId="0" fontId="70" fillId="0" borderId="113" xfId="0" applyFont="1" applyBorder="1" applyAlignment="1">
      <alignment horizontal="center" vertical="center" wrapText="1"/>
    </xf>
    <xf numFmtId="0" fontId="70" fillId="0" borderId="113" xfId="0" applyFont="1" applyBorder="1" applyAlignment="1">
      <alignment horizontal="center" wrapText="1"/>
    </xf>
    <xf numFmtId="2" fontId="70" fillId="0" borderId="114" xfId="0" applyNumberFormat="1" applyFont="1" applyBorder="1" applyAlignment="1">
      <alignment horizontal="center" vertical="center" wrapText="1"/>
    </xf>
    <xf numFmtId="0" fontId="70" fillId="0" borderId="119" xfId="0" applyFont="1" applyBorder="1" applyAlignment="1">
      <alignment horizontal="center" wrapText="1"/>
    </xf>
    <xf numFmtId="0" fontId="70" fillId="0" borderId="119" xfId="0" applyFont="1" applyBorder="1" applyAlignment="1">
      <alignment horizontal="center" vertical="center" wrapText="1"/>
    </xf>
    <xf numFmtId="7" fontId="70" fillId="0" borderId="114" xfId="101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70" fillId="0" borderId="0" xfId="0" applyNumberFormat="1" applyFont="1" applyBorder="1" applyAlignment="1">
      <alignment horizontal="center" vertical="center"/>
    </xf>
    <xf numFmtId="167" fontId="70" fillId="0" borderId="114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2" xfId="0" applyNumberFormat="1" applyBorder="1" applyAlignment="1"/>
    <xf numFmtId="2" fontId="0" fillId="0" borderId="0" xfId="0" applyNumberFormat="1"/>
    <xf numFmtId="165" fontId="0" fillId="0" borderId="2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3" fontId="0" fillId="0" borderId="2" xfId="0" applyNumberFormat="1" applyBorder="1"/>
    <xf numFmtId="174" fontId="70" fillId="0" borderId="114" xfId="0" applyNumberFormat="1" applyFont="1" applyBorder="1" applyAlignment="1">
      <alignment horizontal="center" vertical="center" wrapText="1"/>
    </xf>
    <xf numFmtId="7" fontId="70" fillId="0" borderId="107" xfId="101" applyNumberFormat="1" applyFont="1" applyBorder="1" applyAlignment="1">
      <alignment wrapText="1"/>
    </xf>
    <xf numFmtId="167" fontId="70" fillId="0" borderId="107" xfId="0" applyNumberFormat="1" applyFont="1" applyBorder="1" applyAlignment="1">
      <alignment wrapText="1"/>
    </xf>
    <xf numFmtId="167" fontId="70" fillId="0" borderId="107" xfId="0" applyNumberFormat="1" applyFont="1" applyBorder="1" applyAlignment="1">
      <alignment horizontal="center" vertical="center" wrapText="1"/>
    </xf>
    <xf numFmtId="0" fontId="0" fillId="0" borderId="118" xfId="1" applyFont="1" applyBorder="1" applyAlignment="1">
      <alignment horizontal="center" vertical="center" wrapText="1"/>
    </xf>
    <xf numFmtId="0" fontId="32" fillId="0" borderId="118" xfId="0" applyFont="1" applyFill="1" applyBorder="1" applyAlignment="1">
      <alignment vertical="center" wrapText="1"/>
    </xf>
    <xf numFmtId="2" fontId="32" fillId="0" borderId="118" xfId="0" applyNumberFormat="1" applyFont="1" applyFill="1" applyBorder="1" applyAlignment="1">
      <alignment horizontal="center" vertical="center" wrapText="1"/>
    </xf>
    <xf numFmtId="43" fontId="32" fillId="0" borderId="118" xfId="56" applyNumberFormat="1" applyFont="1" applyBorder="1" applyAlignment="1">
      <alignment horizontal="center" vertical="center"/>
    </xf>
    <xf numFmtId="43" fontId="64" fillId="0" borderId="118" xfId="56" applyNumberFormat="1" applyFont="1" applyBorder="1" applyAlignment="1">
      <alignment horizontal="center" vertical="center"/>
    </xf>
    <xf numFmtId="43" fontId="64" fillId="0" borderId="123" xfId="56" applyNumberFormat="1" applyFont="1" applyBorder="1" applyAlignment="1">
      <alignment horizontal="center" vertical="center"/>
    </xf>
    <xf numFmtId="0" fontId="0" fillId="0" borderId="107" xfId="1" applyFont="1" applyBorder="1" applyAlignment="1">
      <alignment horizontal="center" vertical="center" wrapText="1"/>
    </xf>
    <xf numFmtId="0" fontId="32" fillId="0" borderId="107" xfId="0" applyFont="1" applyFill="1" applyBorder="1" applyAlignment="1">
      <alignment vertical="center" wrapText="1"/>
    </xf>
    <xf numFmtId="2" fontId="32" fillId="0" borderId="107" xfId="0" applyNumberFormat="1" applyFont="1" applyFill="1" applyBorder="1" applyAlignment="1">
      <alignment horizontal="center" vertical="center" wrapText="1"/>
    </xf>
    <xf numFmtId="43" fontId="32" fillId="0" borderId="107" xfId="56" applyNumberFormat="1" applyFont="1" applyBorder="1" applyAlignment="1">
      <alignment horizontal="center" vertical="center"/>
    </xf>
    <xf numFmtId="43" fontId="64" fillId="0" borderId="107" xfId="56" applyNumberFormat="1" applyFont="1" applyBorder="1" applyAlignment="1">
      <alignment horizontal="center" vertical="center"/>
    </xf>
    <xf numFmtId="43" fontId="0" fillId="0" borderId="0" xfId="0" applyNumberFormat="1"/>
    <xf numFmtId="7" fontId="70" fillId="0" borderId="107" xfId="101" applyNumberFormat="1" applyFont="1" applyBorder="1" applyAlignment="1">
      <alignment horizontal="center" vertical="center" wrapText="1"/>
    </xf>
    <xf numFmtId="167" fontId="70" fillId="0" borderId="114" xfId="101" applyNumberFormat="1" applyFont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4" fontId="13" fillId="0" borderId="124" xfId="0" applyNumberFormat="1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left" vertical="center" wrapText="1"/>
    </xf>
    <xf numFmtId="4" fontId="12" fillId="0" borderId="124" xfId="0" applyNumberFormat="1" applyFont="1" applyFill="1" applyBorder="1" applyAlignment="1">
      <alignment horizontal="center" vertical="center"/>
    </xf>
    <xf numFmtId="3" fontId="18" fillId="34" borderId="3" xfId="56" applyNumberFormat="1" applyFont="1" applyFill="1" applyBorder="1" applyAlignment="1">
      <alignment horizontal="center" vertical="center" wrapText="1"/>
    </xf>
    <xf numFmtId="3" fontId="64" fillId="0" borderId="3" xfId="56" applyNumberFormat="1" applyFont="1" applyBorder="1" applyAlignment="1">
      <alignment horizontal="center" vertical="center" wrapText="1"/>
    </xf>
    <xf numFmtId="3" fontId="65" fillId="34" borderId="3" xfId="56" applyNumberFormat="1" applyFont="1" applyFill="1" applyBorder="1" applyAlignment="1">
      <alignment horizontal="center" vertical="center" wrapText="1"/>
    </xf>
    <xf numFmtId="3" fontId="64" fillId="0" borderId="3" xfId="56" applyNumberFormat="1" applyFont="1" applyFill="1" applyBorder="1" applyAlignment="1">
      <alignment horizontal="center" vertical="center" wrapText="1"/>
    </xf>
    <xf numFmtId="3" fontId="65" fillId="34" borderId="3" xfId="56" applyNumberFormat="1" applyFont="1" applyFill="1" applyBorder="1" applyAlignment="1" applyProtection="1">
      <alignment horizontal="center" vertical="center" wrapText="1"/>
    </xf>
    <xf numFmtId="3" fontId="64" fillId="0" borderId="3" xfId="56" applyNumberFormat="1" applyFont="1" applyFill="1" applyBorder="1" applyAlignment="1" applyProtection="1">
      <alignment horizontal="center" vertical="center" wrapText="1"/>
    </xf>
    <xf numFmtId="3" fontId="64" fillId="0" borderId="28" xfId="56" applyNumberFormat="1" applyFont="1" applyFill="1" applyBorder="1" applyAlignment="1" applyProtection="1">
      <alignment horizontal="center" vertical="center" wrapText="1"/>
    </xf>
    <xf numFmtId="0" fontId="69" fillId="0" borderId="9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0" fontId="65" fillId="34" borderId="2" xfId="56" applyFont="1" applyFill="1" applyBorder="1" applyAlignment="1">
      <alignment horizontal="left" vertical="top" wrapText="1"/>
    </xf>
    <xf numFmtId="168" fontId="62" fillId="0" borderId="4" xfId="7" applyFont="1" applyFill="1" applyBorder="1" applyAlignment="1">
      <alignment horizontal="center" vertical="center" wrapText="1"/>
    </xf>
    <xf numFmtId="168" fontId="62" fillId="0" borderId="21" xfId="7" applyFont="1" applyFill="1" applyBorder="1" applyAlignment="1">
      <alignment horizontal="center" vertical="center" wrapText="1"/>
    </xf>
    <xf numFmtId="168" fontId="62" fillId="0" borderId="22" xfId="7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3" fillId="35" borderId="95" xfId="64" applyFont="1" applyFill="1" applyBorder="1" applyAlignment="1">
      <alignment horizontal="center" vertical="center"/>
    </xf>
    <xf numFmtId="0" fontId="53" fillId="35" borderId="21" xfId="64" applyFont="1" applyFill="1" applyBorder="1" applyAlignment="1">
      <alignment horizontal="center" vertical="center"/>
    </xf>
    <xf numFmtId="0" fontId="53" fillId="35" borderId="10" xfId="64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6" fillId="0" borderId="0" xfId="4" applyFont="1" applyAlignment="1">
      <alignment horizontal="left" vertical="center" wrapText="1"/>
    </xf>
    <xf numFmtId="0" fontId="62" fillId="0" borderId="18" xfId="4" applyFont="1" applyFill="1" applyBorder="1" applyAlignment="1">
      <alignment horizontal="center" vertical="center" wrapText="1"/>
    </xf>
    <xf numFmtId="0" fontId="62" fillId="0" borderId="11" xfId="4" applyFont="1" applyFill="1" applyBorder="1" applyAlignment="1">
      <alignment horizontal="center" vertical="center" wrapText="1"/>
    </xf>
    <xf numFmtId="0" fontId="18" fillId="34" borderId="4" xfId="56" applyFont="1" applyFill="1" applyBorder="1" applyAlignment="1">
      <alignment horizontal="left" vertical="top" wrapText="1"/>
    </xf>
    <xf numFmtId="0" fontId="18" fillId="34" borderId="22" xfId="56" applyFont="1" applyFill="1" applyBorder="1" applyAlignment="1">
      <alignment horizontal="left" vertical="top" wrapText="1"/>
    </xf>
    <xf numFmtId="168" fontId="62" fillId="0" borderId="18" xfId="7" applyFont="1" applyFill="1" applyBorder="1" applyAlignment="1">
      <alignment horizontal="center" vertical="center" wrapText="1"/>
    </xf>
    <xf numFmtId="168" fontId="62" fillId="0" borderId="11" xfId="7" applyFont="1" applyFill="1" applyBorder="1" applyAlignment="1">
      <alignment horizontal="center" vertical="center" wrapText="1"/>
    </xf>
    <xf numFmtId="0" fontId="62" fillId="0" borderId="28" xfId="4" applyFont="1" applyFill="1" applyBorder="1" applyAlignment="1">
      <alignment horizontal="center" vertical="center" wrapText="1"/>
    </xf>
    <xf numFmtId="0" fontId="62" fillId="0" borderId="12" xfId="4" applyFont="1" applyFill="1" applyBorder="1" applyAlignment="1">
      <alignment horizontal="center" vertical="center" wrapText="1"/>
    </xf>
    <xf numFmtId="4" fontId="18" fillId="34" borderId="98" xfId="56" applyNumberFormat="1" applyFont="1" applyFill="1" applyBorder="1" applyAlignment="1">
      <alignment horizontal="right" vertical="center" wrapText="1"/>
    </xf>
    <xf numFmtId="4" fontId="18" fillId="34" borderId="99" xfId="56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54" fillId="0" borderId="0" xfId="4" applyFont="1" applyAlignment="1">
      <alignment horizontal="center" vertical="center"/>
    </xf>
    <xf numFmtId="1" fontId="48" fillId="0" borderId="95" xfId="1" applyNumberFormat="1" applyFont="1" applyFill="1" applyBorder="1" applyAlignment="1">
      <alignment horizontal="center" vertical="top"/>
    </xf>
    <xf numFmtId="1" fontId="48" fillId="0" borderId="21" xfId="1" applyNumberFormat="1" applyFont="1" applyFill="1" applyBorder="1" applyAlignment="1">
      <alignment horizontal="center" vertical="top"/>
    </xf>
    <xf numFmtId="1" fontId="48" fillId="0" borderId="96" xfId="1" applyNumberFormat="1" applyFont="1" applyFill="1" applyBorder="1" applyAlignment="1">
      <alignment horizontal="center" vertical="top"/>
    </xf>
    <xf numFmtId="1" fontId="48" fillId="0" borderId="97" xfId="1" applyNumberFormat="1" applyFont="1" applyFill="1" applyBorder="1" applyAlignment="1">
      <alignment horizontal="center" vertical="top"/>
    </xf>
    <xf numFmtId="0" fontId="53" fillId="35" borderId="3" xfId="64" applyFont="1" applyFill="1" applyBorder="1" applyAlignment="1">
      <alignment horizontal="center" vertical="center"/>
    </xf>
    <xf numFmtId="0" fontId="53" fillId="35" borderId="2" xfId="64" applyFont="1" applyFill="1" applyBorder="1" applyAlignment="1">
      <alignment horizontal="center" vertical="center"/>
    </xf>
    <xf numFmtId="0" fontId="53" fillId="35" borderId="9" xfId="64" applyFont="1" applyFill="1" applyBorder="1" applyAlignment="1">
      <alignment horizontal="center" vertical="center"/>
    </xf>
    <xf numFmtId="0" fontId="48" fillId="0" borderId="3" xfId="95" applyFont="1" applyBorder="1" applyAlignment="1">
      <alignment horizontal="right" vertical="center"/>
    </xf>
    <xf numFmtId="0" fontId="48" fillId="0" borderId="2" xfId="95" applyFont="1" applyBorder="1" applyAlignment="1">
      <alignment horizontal="right" vertical="center"/>
    </xf>
    <xf numFmtId="0" fontId="56" fillId="0" borderId="0" xfId="4" applyFont="1" applyAlignment="1">
      <alignment horizontal="center" vertical="center"/>
    </xf>
    <xf numFmtId="0" fontId="55" fillId="0" borderId="15" xfId="4" applyFont="1" applyBorder="1" applyAlignment="1">
      <alignment horizontal="center" vertical="center"/>
    </xf>
    <xf numFmtId="0" fontId="55" fillId="0" borderId="0" xfId="4" applyFont="1" applyBorder="1" applyAlignment="1">
      <alignment horizontal="center" vertical="center"/>
    </xf>
    <xf numFmtId="0" fontId="55" fillId="0" borderId="16" xfId="4" applyFont="1" applyBorder="1" applyAlignment="1">
      <alignment horizontal="center" vertical="center"/>
    </xf>
    <xf numFmtId="0" fontId="63" fillId="0" borderId="3" xfId="4" applyFont="1" applyFill="1" applyBorder="1" applyAlignment="1">
      <alignment horizontal="center" vertical="center" wrapText="1"/>
    </xf>
    <xf numFmtId="10" fontId="54" fillId="33" borderId="2" xfId="6" applyNumberFormat="1" applyFont="1" applyFill="1" applyBorder="1" applyAlignment="1">
      <alignment horizontal="center" vertical="center" wrapText="1"/>
    </xf>
    <xf numFmtId="0" fontId="63" fillId="0" borderId="2" xfId="4" applyFont="1" applyFill="1" applyBorder="1" applyAlignment="1">
      <alignment horizontal="center" vertical="center" wrapText="1"/>
    </xf>
    <xf numFmtId="3" fontId="49" fillId="0" borderId="3" xfId="95" applyNumberFormat="1" applyFont="1" applyBorder="1" applyAlignment="1">
      <alignment horizontal="center" vertical="center"/>
    </xf>
    <xf numFmtId="0" fontId="49" fillId="0" borderId="3" xfId="95" applyFont="1" applyBorder="1" applyAlignment="1">
      <alignment horizontal="center" vertical="center"/>
    </xf>
    <xf numFmtId="0" fontId="49" fillId="0" borderId="2" xfId="95" applyFont="1" applyBorder="1" applyAlignment="1">
      <alignment horizontal="left" vertical="center" wrapText="1"/>
    </xf>
    <xf numFmtId="172" fontId="51" fillId="0" borderId="2" xfId="7" applyNumberFormat="1" applyFont="1" applyBorder="1" applyAlignment="1">
      <alignment horizontal="center" vertical="center"/>
    </xf>
    <xf numFmtId="168" fontId="63" fillId="0" borderId="2" xfId="7" applyFont="1" applyFill="1" applyBorder="1" applyAlignment="1">
      <alignment horizontal="center" vertical="center" wrapText="1"/>
    </xf>
    <xf numFmtId="44" fontId="8" fillId="0" borderId="17" xfId="101" applyFont="1" applyBorder="1" applyAlignment="1">
      <alignment horizontal="center" vertical="center" wrapText="1"/>
    </xf>
    <xf numFmtId="44" fontId="8" fillId="0" borderId="19" xfId="101" applyFont="1" applyBorder="1" applyAlignment="1">
      <alignment horizontal="center" vertical="center" wrapText="1"/>
    </xf>
    <xf numFmtId="44" fontId="8" fillId="0" borderId="20" xfId="101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/>
    </xf>
    <xf numFmtId="10" fontId="28" fillId="0" borderId="63" xfId="0" applyNumberFormat="1" applyFont="1" applyFill="1" applyBorder="1" applyAlignment="1">
      <alignment horizontal="center" vertical="center"/>
    </xf>
    <xf numFmtId="0" fontId="24" fillId="0" borderId="43" xfId="0" applyFont="1" applyBorder="1" applyAlignment="1">
      <alignment horizontal="left"/>
    </xf>
    <xf numFmtId="0" fontId="24" fillId="0" borderId="63" xfId="0" applyFont="1" applyBorder="1" applyAlignment="1">
      <alignment horizontal="left"/>
    </xf>
    <xf numFmtId="0" fontId="24" fillId="0" borderId="44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48" xfId="0" applyFont="1" applyBorder="1" applyAlignment="1">
      <alignment horizontal="left"/>
    </xf>
    <xf numFmtId="0" fontId="25" fillId="0" borderId="49" xfId="0" applyFont="1" applyBorder="1" applyAlignment="1">
      <alignment horizontal="left"/>
    </xf>
    <xf numFmtId="0" fontId="25" fillId="0" borderId="64" xfId="0" applyFont="1" applyBorder="1" applyAlignment="1">
      <alignment horizontal="left"/>
    </xf>
    <xf numFmtId="0" fontId="25" fillId="0" borderId="65" xfId="0" applyFont="1" applyBorder="1" applyAlignment="1">
      <alignment horizontal="left"/>
    </xf>
    <xf numFmtId="0" fontId="25" fillId="0" borderId="7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10" fontId="29" fillId="3" borderId="69" xfId="0" applyNumberFormat="1" applyFont="1" applyFill="1" applyBorder="1" applyAlignment="1">
      <alignment horizontal="center" vertical="center"/>
    </xf>
    <xf numFmtId="10" fontId="29" fillId="3" borderId="70" xfId="0" applyNumberFormat="1" applyFont="1" applyFill="1" applyBorder="1" applyAlignment="1">
      <alignment horizontal="center" vertical="center"/>
    </xf>
    <xf numFmtId="0" fontId="25" fillId="0" borderId="77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7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5" fillId="0" borderId="53" xfId="0" applyFont="1" applyBorder="1" applyAlignment="1">
      <alignment horizontal="left"/>
    </xf>
    <xf numFmtId="0" fontId="25" fillId="0" borderId="54" xfId="0" applyFont="1" applyBorder="1" applyAlignment="1">
      <alignment horizontal="left"/>
    </xf>
    <xf numFmtId="0" fontId="25" fillId="0" borderId="58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7" fillId="0" borderId="43" xfId="0" applyFont="1" applyBorder="1" applyAlignment="1">
      <alignment horizontal="right"/>
    </xf>
    <xf numFmtId="0" fontId="25" fillId="0" borderId="63" xfId="0" applyFont="1" applyBorder="1" applyAlignment="1">
      <alignment horizontal="right"/>
    </xf>
    <xf numFmtId="0" fontId="25" fillId="0" borderId="44" xfId="0" applyFont="1" applyBorder="1" applyAlignment="1">
      <alignment horizontal="right"/>
    </xf>
    <xf numFmtId="0" fontId="0" fillId="36" borderId="2" xfId="0" applyFill="1" applyBorder="1" applyAlignment="1">
      <alignment horizontal="center" vertical="center"/>
    </xf>
    <xf numFmtId="0" fontId="17" fillId="36" borderId="2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2" xfId="0" applyFill="1" applyBorder="1" applyAlignment="1">
      <alignment horizontal="center" vertical="center"/>
    </xf>
    <xf numFmtId="0" fontId="0" fillId="36" borderId="4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2" fontId="70" fillId="0" borderId="103" xfId="0" applyNumberFormat="1" applyFont="1" applyBorder="1" applyAlignment="1">
      <alignment horizontal="center" vertical="center" wrapText="1"/>
    </xf>
    <xf numFmtId="2" fontId="70" fillId="0" borderId="104" xfId="0" applyNumberFormat="1" applyFont="1" applyBorder="1" applyAlignment="1">
      <alignment horizontal="center" vertical="center" wrapText="1"/>
    </xf>
    <xf numFmtId="2" fontId="70" fillId="0" borderId="115" xfId="0" applyNumberFormat="1" applyFont="1" applyBorder="1" applyAlignment="1">
      <alignment horizontal="center" vertical="center" wrapText="1"/>
    </xf>
    <xf numFmtId="2" fontId="70" fillId="0" borderId="116" xfId="0" applyNumberFormat="1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 textRotation="90" wrapText="1"/>
    </xf>
    <xf numFmtId="0" fontId="69" fillId="0" borderId="108" xfId="0" applyFont="1" applyBorder="1" applyAlignment="1">
      <alignment horizontal="center" vertical="center" textRotation="90" wrapText="1"/>
    </xf>
    <xf numFmtId="0" fontId="69" fillId="0" borderId="101" xfId="0" applyFont="1" applyBorder="1" applyAlignment="1">
      <alignment horizontal="center" vertical="center" wrapText="1"/>
    </xf>
    <xf numFmtId="0" fontId="69" fillId="0" borderId="109" xfId="0" applyFont="1" applyBorder="1" applyAlignment="1">
      <alignment horizontal="center" vertical="center" wrapText="1"/>
    </xf>
    <xf numFmtId="0" fontId="69" fillId="0" borderId="102" xfId="0" applyFont="1" applyBorder="1" applyAlignment="1">
      <alignment horizontal="center" vertical="center" wrapText="1"/>
    </xf>
    <xf numFmtId="0" fontId="69" fillId="0" borderId="110" xfId="0" applyFont="1" applyBorder="1" applyAlignment="1">
      <alignment horizontal="center" vertical="center" wrapText="1"/>
    </xf>
    <xf numFmtId="0" fontId="69" fillId="0" borderId="103" xfId="0" applyFont="1" applyBorder="1" applyAlignment="1">
      <alignment horizontal="center" vertical="center" wrapText="1"/>
    </xf>
    <xf numFmtId="0" fontId="69" fillId="0" borderId="104" xfId="0" applyFont="1" applyBorder="1" applyAlignment="1">
      <alignment horizontal="center" vertical="center" wrapText="1"/>
    </xf>
    <xf numFmtId="0" fontId="69" fillId="0" borderId="111" xfId="0" applyFont="1" applyBorder="1" applyAlignment="1">
      <alignment horizontal="center" vertical="center" wrapText="1"/>
    </xf>
    <xf numFmtId="0" fontId="69" fillId="0" borderId="112" xfId="0" applyFont="1" applyBorder="1" applyAlignment="1">
      <alignment horizontal="center" vertical="center" wrapText="1"/>
    </xf>
    <xf numFmtId="0" fontId="70" fillId="0" borderId="105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 wrapText="1"/>
    </xf>
    <xf numFmtId="0" fontId="69" fillId="0" borderId="118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0" fillId="0" borderId="106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167" fontId="70" fillId="0" borderId="29" xfId="0" applyNumberFormat="1" applyFont="1" applyFill="1" applyBorder="1" applyAlignment="1">
      <alignment horizontal="right" vertical="center" wrapText="1"/>
    </xf>
    <xf numFmtId="0" fontId="70" fillId="0" borderId="24" xfId="0" applyFont="1" applyFill="1" applyBorder="1" applyAlignment="1">
      <alignment horizontal="right" vertical="center" wrapText="1"/>
    </xf>
    <xf numFmtId="2" fontId="70" fillId="0" borderId="120" xfId="0" applyNumberFormat="1" applyFont="1" applyBorder="1" applyAlignment="1">
      <alignment horizontal="center" vertical="center" wrapText="1"/>
    </xf>
    <xf numFmtId="2" fontId="70" fillId="0" borderId="121" xfId="0" applyNumberFormat="1" applyFont="1" applyBorder="1" applyAlignment="1">
      <alignment horizontal="center" vertical="center" wrapText="1"/>
    </xf>
    <xf numFmtId="0" fontId="70" fillId="0" borderId="117" xfId="0" applyFont="1" applyFill="1" applyBorder="1" applyAlignment="1">
      <alignment horizontal="center" vertical="center" wrapText="1"/>
    </xf>
    <xf numFmtId="0" fontId="70" fillId="0" borderId="118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7" fillId="0" borderId="122" xfId="0" applyFont="1" applyBorder="1" applyAlignment="1">
      <alignment horizontal="center"/>
    </xf>
    <xf numFmtId="7" fontId="70" fillId="0" borderId="118" xfId="101" applyNumberFormat="1" applyFont="1" applyBorder="1" applyAlignment="1">
      <alignment horizontal="center" vertical="center" wrapText="1"/>
    </xf>
    <xf numFmtId="7" fontId="70" fillId="0" borderId="11" xfId="101" applyNumberFormat="1" applyFont="1" applyBorder="1" applyAlignment="1">
      <alignment horizontal="center" vertical="center" wrapText="1"/>
    </xf>
    <xf numFmtId="167" fontId="70" fillId="0" borderId="118" xfId="101" applyNumberFormat="1" applyFont="1" applyBorder="1" applyAlignment="1">
      <alignment horizontal="center" vertical="center" wrapText="1"/>
    </xf>
    <xf numFmtId="167" fontId="70" fillId="0" borderId="11" xfId="101" applyNumberFormat="1" applyFont="1" applyBorder="1" applyAlignment="1">
      <alignment horizontal="center" vertical="center" wrapText="1"/>
    </xf>
    <xf numFmtId="167" fontId="70" fillId="0" borderId="107" xfId="0" applyNumberFormat="1" applyFont="1" applyBorder="1" applyAlignment="1">
      <alignment horizontal="center" vertical="center" wrapText="1"/>
    </xf>
    <xf numFmtId="174" fontId="70" fillId="0" borderId="107" xfId="0" applyNumberFormat="1" applyFont="1" applyBorder="1" applyAlignment="1">
      <alignment horizontal="center" vertical="center" wrapText="1"/>
    </xf>
    <xf numFmtId="7" fontId="70" fillId="0" borderId="107" xfId="101" applyNumberFormat="1" applyFont="1" applyBorder="1" applyAlignment="1">
      <alignment horizontal="center" vertical="center" wrapText="1"/>
    </xf>
    <xf numFmtId="2" fontId="70" fillId="0" borderId="107" xfId="0" applyNumberFormat="1" applyFont="1" applyBorder="1" applyAlignment="1">
      <alignment horizontal="center" vertical="center" wrapText="1"/>
    </xf>
    <xf numFmtId="167" fontId="70" fillId="0" borderId="118" xfId="0" applyNumberFormat="1" applyFont="1" applyBorder="1" applyAlignment="1">
      <alignment horizontal="center" vertical="center" wrapText="1"/>
    </xf>
    <xf numFmtId="167" fontId="70" fillId="0" borderId="11" xfId="0" applyNumberFormat="1" applyFont="1" applyBorder="1" applyAlignment="1">
      <alignment horizontal="center" vertical="center" wrapText="1"/>
    </xf>
    <xf numFmtId="0" fontId="70" fillId="0" borderId="107" xfId="0" applyFont="1" applyBorder="1" applyAlignment="1">
      <alignment horizontal="center" vertical="center"/>
    </xf>
    <xf numFmtId="0" fontId="69" fillId="0" borderId="107" xfId="0" applyFont="1" applyBorder="1" applyAlignment="1">
      <alignment horizontal="center" vertical="center" wrapText="1"/>
    </xf>
    <xf numFmtId="0" fontId="0" fillId="0" borderId="107" xfId="0" applyBorder="1" applyAlignment="1">
      <alignment horizontal="center" vertical="center"/>
    </xf>
    <xf numFmtId="0" fontId="69" fillId="0" borderId="105" xfId="0" applyFont="1" applyBorder="1" applyAlignment="1">
      <alignment horizontal="center" vertical="center" textRotation="90" wrapText="1"/>
    </xf>
    <xf numFmtId="0" fontId="69" fillId="0" borderId="106" xfId="0" applyFont="1" applyBorder="1" applyAlignment="1">
      <alignment horizontal="center" vertical="center" wrapText="1"/>
    </xf>
    <xf numFmtId="7" fontId="70" fillId="0" borderId="101" xfId="101" applyNumberFormat="1" applyFont="1" applyBorder="1" applyAlignment="1">
      <alignment horizontal="center" vertical="center" wrapText="1"/>
    </xf>
    <xf numFmtId="167" fontId="70" fillId="0" borderId="101" xfId="0" applyNumberFormat="1" applyFont="1" applyBorder="1" applyAlignment="1">
      <alignment horizontal="center" vertical="center" wrapText="1"/>
    </xf>
  </cellXfs>
  <cellStyles count="103">
    <cellStyle name="20% - Ênfase1 2" xfId="9"/>
    <cellStyle name="20% - Ênfase1 3" xfId="8"/>
    <cellStyle name="20% - Ênfase2 2" xfId="11"/>
    <cellStyle name="20% - Ênfase2 3" xfId="10"/>
    <cellStyle name="20% - Ênfase3 2" xfId="13"/>
    <cellStyle name="20% - Ênfase3 3" xfId="12"/>
    <cellStyle name="20% - Ênfase4 2" xfId="15"/>
    <cellStyle name="20% - Ênfase4 3" xfId="14"/>
    <cellStyle name="20% - Ênfase5 2" xfId="17"/>
    <cellStyle name="20% - Ênfase5 3" xfId="16"/>
    <cellStyle name="20% - Ênfase6 2" xfId="19"/>
    <cellStyle name="20% - Ênfase6 3" xfId="18"/>
    <cellStyle name="40% - Ênfase1 2" xfId="21"/>
    <cellStyle name="40% - Ênfase1 3" xfId="20"/>
    <cellStyle name="40% - Ênfase2 2" xfId="22"/>
    <cellStyle name="40% - Ênfase3 2" xfId="24"/>
    <cellStyle name="40% - Ênfase3 3" xfId="23"/>
    <cellStyle name="40% - Ênfase4 2" xfId="26"/>
    <cellStyle name="40% - Ênfase4 3" xfId="25"/>
    <cellStyle name="40% - Ênfase5 2" xfId="28"/>
    <cellStyle name="40% - Ênfase5 3" xfId="27"/>
    <cellStyle name="40% - Ênfase6 2" xfId="30"/>
    <cellStyle name="40% - Ênfase6 3" xfId="29"/>
    <cellStyle name="60% - Ênfase1 2" xfId="32"/>
    <cellStyle name="60% - Ênfase1 3" xfId="31"/>
    <cellStyle name="60% - Ênfase2 2" xfId="33"/>
    <cellStyle name="60% - Ênfase3 2" xfId="35"/>
    <cellStyle name="60% - Ênfase3 3" xfId="34"/>
    <cellStyle name="60% - Ênfase4 2" xfId="37"/>
    <cellStyle name="60% - Ênfase4 3" xfId="36"/>
    <cellStyle name="60% - Ênfase5 2" xfId="38"/>
    <cellStyle name="60% - Ênfase6 2" xfId="40"/>
    <cellStyle name="60% - Ênfase6 3" xfId="39"/>
    <cellStyle name="Bom 2" xfId="41"/>
    <cellStyle name="Cálculo 2" xfId="43"/>
    <cellStyle name="Cálculo 3" xfId="42"/>
    <cellStyle name="Célula de Verificação 2" xfId="44"/>
    <cellStyle name="Célula Vinculada 2" xfId="45"/>
    <cellStyle name="Ênfase1 2" xfId="47"/>
    <cellStyle name="Ênfase1 3" xfId="46"/>
    <cellStyle name="Ênfase2 2" xfId="48"/>
    <cellStyle name="Ênfase3 2" xfId="49"/>
    <cellStyle name="Ênfase4 2" xfId="51"/>
    <cellStyle name="Ênfase4 3" xfId="50"/>
    <cellStyle name="Ênfase5 2" xfId="52"/>
    <cellStyle name="Ênfase6 2" xfId="53"/>
    <cellStyle name="Entrada 2" xfId="55"/>
    <cellStyle name="Entrada 3" xfId="54"/>
    <cellStyle name="Euro" xfId="2"/>
    <cellStyle name="Excel Built-in Normal" xfId="56"/>
    <cellStyle name="Excel Built-in Normal 1" xfId="57"/>
    <cellStyle name="Moeda" xfId="101" builtinId="4"/>
    <cellStyle name="Moeda 2" xfId="59"/>
    <cellStyle name="Moeda 2 2" xfId="60"/>
    <cellStyle name="Moeda 2 3" xfId="99"/>
    <cellStyle name="Moeda 2 4" xfId="97"/>
    <cellStyle name="Moeda 3" xfId="61"/>
    <cellStyle name="Moeda 3 2" xfId="93"/>
    <cellStyle name="Moeda 4" xfId="62"/>
    <cellStyle name="Moeda 5" xfId="63"/>
    <cellStyle name="Moeda 5 2" xfId="94"/>
    <cellStyle name="Moeda 6" xfId="58"/>
    <cellStyle name="Normal" xfId="0" builtinId="0"/>
    <cellStyle name="Normal 2" xfId="1"/>
    <cellStyle name="Normal 2 2" xfId="64"/>
    <cellStyle name="Normal 3" xfId="65"/>
    <cellStyle name="Normal 3 2" xfId="66"/>
    <cellStyle name="Normal 3 3" xfId="100"/>
    <cellStyle name="Normal 3 4" xfId="98"/>
    <cellStyle name="Normal 4" xfId="67"/>
    <cellStyle name="Normal 5" xfId="68"/>
    <cellStyle name="Normal 5 2" xfId="95"/>
    <cellStyle name="Normal 6" xfId="4"/>
    <cellStyle name="Nota 2" xfId="69"/>
    <cellStyle name="Porcentagem 2" xfId="5"/>
    <cellStyle name="Porcentagem 3" xfId="6"/>
    <cellStyle name="Saída 2" xfId="71"/>
    <cellStyle name="Saída 3" xfId="70"/>
    <cellStyle name="Separador de milhares 2 2" xfId="72"/>
    <cellStyle name="Texto de Aviso 2" xfId="73"/>
    <cellStyle name="Texto Explicativo 2" xfId="74"/>
    <cellStyle name="Título 1 1" xfId="76"/>
    <cellStyle name="Título 1 1 2" xfId="77"/>
    <cellStyle name="Título 1 2" xfId="78"/>
    <cellStyle name="Título 1 3" xfId="75"/>
    <cellStyle name="Título 2 2" xfId="80"/>
    <cellStyle name="Título 2 3" xfId="79"/>
    <cellStyle name="Título 3 2" xfId="82"/>
    <cellStyle name="Título 3 3" xfId="81"/>
    <cellStyle name="Título 4 2" xfId="84"/>
    <cellStyle name="Título 4 3" xfId="83"/>
    <cellStyle name="Total 2" xfId="86"/>
    <cellStyle name="Total 3" xfId="85"/>
    <cellStyle name="Vírgula" xfId="102" builtinId="3"/>
    <cellStyle name="Vírgula 2" xfId="3"/>
    <cellStyle name="Vírgula 2 2" xfId="88"/>
    <cellStyle name="Vírgula 2 3" xfId="87"/>
    <cellStyle name="Vírgula 3" xfId="89"/>
    <cellStyle name="Vírgula 3 2" xfId="96"/>
    <cellStyle name="Vírgula 4" xfId="90"/>
    <cellStyle name="Vírgula 5" xfId="91"/>
    <cellStyle name="Vírgula 6" xfId="92"/>
    <cellStyle name="Vírgula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3477162</xdr:colOff>
      <xdr:row>80</xdr:row>
      <xdr:rowOff>199159</xdr:rowOff>
    </xdr:from>
    <xdr:to>
      <xdr:col>4</xdr:col>
      <xdr:colOff>533579</xdr:colOff>
      <xdr:row>82</xdr:row>
      <xdr:rowOff>110276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083298" y="44022818"/>
          <a:ext cx="4078940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 16 de Agosto de 2019 </a:t>
          </a:r>
        </a:p>
      </xdr:txBody>
    </xdr:sp>
    <xdr:clientData/>
  </xdr:twoCellAnchor>
  <xdr:twoCellAnchor>
    <xdr:from>
      <xdr:col>1</xdr:col>
      <xdr:colOff>1084118</xdr:colOff>
      <xdr:row>84</xdr:row>
      <xdr:rowOff>15857</xdr:rowOff>
    </xdr:from>
    <xdr:to>
      <xdr:col>1</xdr:col>
      <xdr:colOff>5093423</xdr:colOff>
      <xdr:row>88</xdr:row>
      <xdr:rowOff>137368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93718" y="31086407"/>
          <a:ext cx="4009305" cy="88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 smtClean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925989</xdr:colOff>
      <xdr:row>0</xdr:row>
      <xdr:rowOff>66261</xdr:rowOff>
    </xdr:from>
    <xdr:to>
      <xdr:col>1</xdr:col>
      <xdr:colOff>5029066</xdr:colOff>
      <xdr:row>6</xdr:row>
      <xdr:rowOff>73269</xdr:rowOff>
    </xdr:to>
    <xdr:sp macro="" textlink="">
      <xdr:nvSpPr>
        <xdr:cNvPr id="4" name="CaixaDeTexto 3"/>
        <xdr:cNvSpPr txBox="1"/>
      </xdr:nvSpPr>
      <xdr:spPr bwMode="auto">
        <a:xfrm>
          <a:off x="1535589" y="66261"/>
          <a:ext cx="4103077" cy="1216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0</xdr:colOff>
      <xdr:row>0</xdr:row>
      <xdr:rowOff>50116</xdr:rowOff>
    </xdr:from>
    <xdr:to>
      <xdr:col>1</xdr:col>
      <xdr:colOff>215762</xdr:colOff>
      <xdr:row>5</xdr:row>
      <xdr:rowOff>71420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16"/>
          <a:ext cx="828675" cy="990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313083</xdr:colOff>
      <xdr:row>0</xdr:row>
      <xdr:rowOff>86746</xdr:rowOff>
    </xdr:from>
    <xdr:to>
      <xdr:col>3</xdr:col>
      <xdr:colOff>777199</xdr:colOff>
      <xdr:row>5</xdr:row>
      <xdr:rowOff>150584</xdr:rowOff>
    </xdr:to>
    <xdr:pic>
      <xdr:nvPicPr>
        <xdr:cNvPr id="6" name="Imagem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6425648" y="86746"/>
          <a:ext cx="1077029" cy="103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40</xdr:row>
      <xdr:rowOff>34926</xdr:rowOff>
    </xdr:from>
    <xdr:to>
      <xdr:col>5</xdr:col>
      <xdr:colOff>107230</xdr:colOff>
      <xdr:row>43</xdr:row>
      <xdr:rowOff>28575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171825" y="14570076"/>
          <a:ext cx="4012480" cy="565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 smtClean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9525</xdr:colOff>
      <xdr:row>39</xdr:row>
      <xdr:rowOff>66675</xdr:rowOff>
    </xdr:from>
    <xdr:to>
      <xdr:col>9</xdr:col>
      <xdr:colOff>962942</xdr:colOff>
      <xdr:row>41</xdr:row>
      <xdr:rowOff>47065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7943850" y="11963400"/>
          <a:ext cx="3820442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16 de Agosto 2019 </a:t>
          </a:r>
        </a:p>
      </xdr:txBody>
    </xdr:sp>
    <xdr:clientData/>
  </xdr:twoCellAnchor>
  <xdr:twoCellAnchor>
    <xdr:from>
      <xdr:col>2</xdr:col>
      <xdr:colOff>1702484</xdr:colOff>
      <xdr:row>0</xdr:row>
      <xdr:rowOff>111808</xdr:rowOff>
    </xdr:from>
    <xdr:to>
      <xdr:col>5</xdr:col>
      <xdr:colOff>452511</xdr:colOff>
      <xdr:row>0</xdr:row>
      <xdr:rowOff>1328077</xdr:rowOff>
    </xdr:to>
    <xdr:sp macro="" textlink="">
      <xdr:nvSpPr>
        <xdr:cNvPr id="4" name="CaixaDeTexto 3"/>
        <xdr:cNvSpPr txBox="1"/>
      </xdr:nvSpPr>
      <xdr:spPr bwMode="auto">
        <a:xfrm>
          <a:off x="3426509" y="111808"/>
          <a:ext cx="4103077" cy="1216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180975</xdr:colOff>
      <xdr:row>0</xdr:row>
      <xdr:rowOff>161924</xdr:rowOff>
    </xdr:from>
    <xdr:to>
      <xdr:col>1</xdr:col>
      <xdr:colOff>47625</xdr:colOff>
      <xdr:row>0</xdr:row>
      <xdr:rowOff>1152293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4"/>
          <a:ext cx="828675" cy="990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714375</xdr:colOff>
      <xdr:row>0</xdr:row>
      <xdr:rowOff>140576</xdr:rowOff>
    </xdr:from>
    <xdr:to>
      <xdr:col>9</xdr:col>
      <xdr:colOff>772229</xdr:colOff>
      <xdr:row>0</xdr:row>
      <xdr:rowOff>1173479</xdr:rowOff>
    </xdr:to>
    <xdr:pic>
      <xdr:nvPicPr>
        <xdr:cNvPr id="8" name="Imagem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10582275" y="140576"/>
          <a:ext cx="1077029" cy="103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721073</xdr:colOff>
      <xdr:row>0</xdr:row>
      <xdr:rowOff>122667</xdr:rowOff>
    </xdr:from>
    <xdr:to>
      <xdr:col>5</xdr:col>
      <xdr:colOff>797390</xdr:colOff>
      <xdr:row>5</xdr:row>
      <xdr:rowOff>139562</xdr:rowOff>
    </xdr:to>
    <xdr:sp macro="" textlink="">
      <xdr:nvSpPr>
        <xdr:cNvPr id="2" name="CaixaDeTexto 1"/>
        <xdr:cNvSpPr txBox="1"/>
      </xdr:nvSpPr>
      <xdr:spPr bwMode="auto">
        <a:xfrm>
          <a:off x="1330673" y="122667"/>
          <a:ext cx="6362817" cy="1178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372716</xdr:colOff>
      <xdr:row>0</xdr:row>
      <xdr:rowOff>115956</xdr:rowOff>
    </xdr:from>
    <xdr:to>
      <xdr:col>1</xdr:col>
      <xdr:colOff>707333</xdr:colOff>
      <xdr:row>5</xdr:row>
      <xdr:rowOff>61981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16" y="115956"/>
          <a:ext cx="915642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1348476</xdr:colOff>
      <xdr:row>0</xdr:row>
      <xdr:rowOff>121754</xdr:rowOff>
    </xdr:from>
    <xdr:to>
      <xdr:col>6</xdr:col>
      <xdr:colOff>1038225</xdr:colOff>
      <xdr:row>5</xdr:row>
      <xdr:rowOff>51030</xdr:rowOff>
    </xdr:to>
    <xdr:pic>
      <xdr:nvPicPr>
        <xdr:cNvPr id="4" name="Imagem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8244576" y="121754"/>
          <a:ext cx="1347099" cy="109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146796</xdr:colOff>
      <xdr:row>116</xdr:row>
      <xdr:rowOff>142875</xdr:rowOff>
    </xdr:from>
    <xdr:to>
      <xdr:col>7</xdr:col>
      <xdr:colOff>62252</xdr:colOff>
      <xdr:row>124</xdr:row>
      <xdr:rowOff>123265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5766546" y="40662225"/>
          <a:ext cx="3744506" cy="150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01 de Fevereiro de 2019 </a:t>
          </a:r>
        </a:p>
      </xdr:txBody>
    </xdr:sp>
    <xdr:clientData/>
  </xdr:twoCellAnchor>
  <xdr:twoCellAnchor>
    <xdr:from>
      <xdr:col>1</xdr:col>
      <xdr:colOff>1266825</xdr:colOff>
      <xdr:row>117</xdr:row>
      <xdr:rowOff>52244</xdr:rowOff>
    </xdr:from>
    <xdr:to>
      <xdr:col>4</xdr:col>
      <xdr:colOff>136863</xdr:colOff>
      <xdr:row>123</xdr:row>
      <xdr:rowOff>105790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76425" y="30294119"/>
          <a:ext cx="3880188" cy="1196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 smtClean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2296583</xdr:colOff>
      <xdr:row>33</xdr:row>
      <xdr:rowOff>31750</xdr:rowOff>
    </xdr:from>
    <xdr:to>
      <xdr:col>4</xdr:col>
      <xdr:colOff>1025862</xdr:colOff>
      <xdr:row>36</xdr:row>
      <xdr:rowOff>85296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249083" y="10583333"/>
          <a:ext cx="3777529" cy="62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 smtClean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539749</xdr:colOff>
      <xdr:row>30</xdr:row>
      <xdr:rowOff>74083</xdr:rowOff>
    </xdr:from>
    <xdr:to>
      <xdr:col>7</xdr:col>
      <xdr:colOff>0</xdr:colOff>
      <xdr:row>32</xdr:row>
      <xdr:rowOff>54473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6540499" y="10054166"/>
          <a:ext cx="3822823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16 de Agosto de 2019 </a:t>
          </a:r>
        </a:p>
      </xdr:txBody>
    </xdr:sp>
    <xdr:clientData/>
  </xdr:twoCellAnchor>
  <xdr:twoCellAnchor>
    <xdr:from>
      <xdr:col>1</xdr:col>
      <xdr:colOff>1770840</xdr:colOff>
      <xdr:row>0</xdr:row>
      <xdr:rowOff>76200</xdr:rowOff>
    </xdr:from>
    <xdr:to>
      <xdr:col>4</xdr:col>
      <xdr:colOff>838554</xdr:colOff>
      <xdr:row>5</xdr:row>
      <xdr:rowOff>263769</xdr:rowOff>
    </xdr:to>
    <xdr:sp macro="" textlink="">
      <xdr:nvSpPr>
        <xdr:cNvPr id="4" name="CaixaDeTexto 3"/>
        <xdr:cNvSpPr txBox="1"/>
      </xdr:nvSpPr>
      <xdr:spPr bwMode="auto">
        <a:xfrm>
          <a:off x="2723340" y="76200"/>
          <a:ext cx="4106439" cy="1216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171449</xdr:colOff>
      <xdr:row>0</xdr:row>
      <xdr:rowOff>75538</xdr:rowOff>
    </xdr:from>
    <xdr:to>
      <xdr:col>1</xdr:col>
      <xdr:colOff>123824</xdr:colOff>
      <xdr:row>5</xdr:row>
      <xdr:rowOff>126086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75538"/>
          <a:ext cx="904875" cy="1079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1309407</xdr:colOff>
      <xdr:row>0</xdr:row>
      <xdr:rowOff>133543</xdr:rowOff>
    </xdr:from>
    <xdr:to>
      <xdr:col>6</xdr:col>
      <xdr:colOff>1072547</xdr:colOff>
      <xdr:row>5</xdr:row>
      <xdr:rowOff>137746</xdr:rowOff>
    </xdr:to>
    <xdr:pic>
      <xdr:nvPicPr>
        <xdr:cNvPr id="8" name="Imagem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8500782" y="133543"/>
          <a:ext cx="1077590" cy="103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34</xdr:row>
      <xdr:rowOff>164166</xdr:rowOff>
    </xdr:from>
    <xdr:to>
      <xdr:col>5</xdr:col>
      <xdr:colOff>75078</xdr:colOff>
      <xdr:row>39</xdr:row>
      <xdr:rowOff>132586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90625" y="9336741"/>
          <a:ext cx="3875553" cy="92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200" b="0" i="0" strike="noStrike">
              <a:solidFill>
                <a:srgbClr val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_____________________________________</a:t>
          </a:r>
          <a:r>
            <a:rPr lang="pt-BR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50" b="1" i="0" u="none" strike="noStrike" baseline="0" smtClean="0"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José Alcir Oliveira da Silva Junior                </a:t>
          </a:r>
          <a:r>
            <a:rPr lang="pt-BR" sz="900" b="0" i="0" baseline="0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Engª Civil - CREA 151525739-8 PA</a:t>
          </a:r>
          <a:endParaRPr lang="pt-BR" sz="900" b="0" i="0" u="none" strike="noStrike" baseline="0" smtClean="0"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twoCellAnchor>
  <xdr:twoCellAnchor>
    <xdr:from>
      <xdr:col>2</xdr:col>
      <xdr:colOff>258539</xdr:colOff>
      <xdr:row>29</xdr:row>
      <xdr:rowOff>57150</xdr:rowOff>
    </xdr:from>
    <xdr:to>
      <xdr:col>7</xdr:col>
      <xdr:colOff>18174</xdr:colOff>
      <xdr:row>31</xdr:row>
      <xdr:rowOff>11329</xdr:rowOff>
    </xdr:to>
    <xdr:sp macro="" textlink="">
      <xdr:nvSpPr>
        <xdr:cNvPr id="11" name="Text Box 5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373214" y="8277225"/>
          <a:ext cx="3369610" cy="33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Itaituba - Pa,  01 de Fevereiro de 2019 </a:t>
          </a:r>
        </a:p>
      </xdr:txBody>
    </xdr:sp>
    <xdr:clientData/>
  </xdr:twoCellAnchor>
  <xdr:twoCellAnchor>
    <xdr:from>
      <xdr:col>1</xdr:col>
      <xdr:colOff>124240</xdr:colOff>
      <xdr:row>0</xdr:row>
      <xdr:rowOff>8284</xdr:rowOff>
    </xdr:from>
    <xdr:to>
      <xdr:col>4</xdr:col>
      <xdr:colOff>91109</xdr:colOff>
      <xdr:row>3</xdr:row>
      <xdr:rowOff>240197</xdr:rowOff>
    </xdr:to>
    <xdr:sp macro="" textlink="">
      <xdr:nvSpPr>
        <xdr:cNvPr id="4" name="CaixaDeTexto 3"/>
        <xdr:cNvSpPr txBox="1"/>
      </xdr:nvSpPr>
      <xdr:spPr bwMode="auto">
        <a:xfrm>
          <a:off x="1449457" y="8284"/>
          <a:ext cx="3387587" cy="977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99392</xdr:colOff>
      <xdr:row>0</xdr:row>
      <xdr:rowOff>8284</xdr:rowOff>
    </xdr:from>
    <xdr:to>
      <xdr:col>0</xdr:col>
      <xdr:colOff>911087</xdr:colOff>
      <xdr:row>3</xdr:row>
      <xdr:rowOff>230961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2" y="8284"/>
          <a:ext cx="811695" cy="96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568529</xdr:colOff>
      <xdr:row>0</xdr:row>
      <xdr:rowOff>49698</xdr:rowOff>
    </xdr:from>
    <xdr:to>
      <xdr:col>6</xdr:col>
      <xdr:colOff>698336</xdr:colOff>
      <xdr:row>3</xdr:row>
      <xdr:rowOff>198783</xdr:rowOff>
    </xdr:to>
    <xdr:pic>
      <xdr:nvPicPr>
        <xdr:cNvPr id="6" name="Imagem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5562942" y="49698"/>
          <a:ext cx="933220" cy="894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626165</xdr:colOff>
      <xdr:row>0</xdr:row>
      <xdr:rowOff>28575</xdr:rowOff>
    </xdr:from>
    <xdr:to>
      <xdr:col>2</xdr:col>
      <xdr:colOff>565702</xdr:colOff>
      <xdr:row>2</xdr:row>
      <xdr:rowOff>624923</xdr:rowOff>
    </xdr:to>
    <xdr:sp macro="" textlink="">
      <xdr:nvSpPr>
        <xdr:cNvPr id="2" name="CaixaDeTexto 1"/>
        <xdr:cNvSpPr txBox="1"/>
      </xdr:nvSpPr>
      <xdr:spPr bwMode="auto">
        <a:xfrm>
          <a:off x="1350065" y="28575"/>
          <a:ext cx="3387587" cy="977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87795</xdr:colOff>
      <xdr:row>2</xdr:row>
      <xdr:rowOff>615687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811695" cy="96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1028075</xdr:colOff>
      <xdr:row>0</xdr:row>
      <xdr:rowOff>69989</xdr:rowOff>
    </xdr:from>
    <xdr:to>
      <xdr:col>3</xdr:col>
      <xdr:colOff>891320</xdr:colOff>
      <xdr:row>2</xdr:row>
      <xdr:rowOff>583509</xdr:rowOff>
    </xdr:to>
    <xdr:pic>
      <xdr:nvPicPr>
        <xdr:cNvPr id="4" name="Imagem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5203200" y="69989"/>
          <a:ext cx="926870" cy="894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43</xdr:row>
      <xdr:rowOff>111125</xdr:rowOff>
    </xdr:from>
    <xdr:to>
      <xdr:col>2</xdr:col>
      <xdr:colOff>576866</xdr:colOff>
      <xdr:row>48</xdr:row>
      <xdr:rowOff>79545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873125" y="9144000"/>
          <a:ext cx="3878866" cy="92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200" b="0" i="0" strike="noStrike">
              <a:solidFill>
                <a:srgbClr val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_____________________________________</a:t>
          </a:r>
          <a:r>
            <a:rPr lang="pt-BR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50" b="1" i="0" u="none" strike="noStrike" baseline="0" smtClean="0"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José Alcir Oliveira da Silva Junior                </a:t>
          </a:r>
          <a:r>
            <a:rPr lang="pt-BR" sz="900" b="0" i="0" baseline="0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Engª Civil - CREA 151525739-8 PA</a:t>
          </a:r>
          <a:endParaRPr lang="pt-BR" sz="900" b="0" i="0" u="none" strike="noStrike" baseline="0" smtClean="0"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110939</xdr:rowOff>
    </xdr:from>
    <xdr:to>
      <xdr:col>1</xdr:col>
      <xdr:colOff>723900</xdr:colOff>
      <xdr:row>3</xdr:row>
      <xdr:rowOff>301999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0939"/>
          <a:ext cx="1190625" cy="76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209551</xdr:colOff>
      <xdr:row>0</xdr:row>
      <xdr:rowOff>138393</xdr:rowOff>
    </xdr:from>
    <xdr:to>
      <xdr:col>9</xdr:col>
      <xdr:colOff>438712</xdr:colOff>
      <xdr:row>3</xdr:row>
      <xdr:rowOff>277906</xdr:rowOff>
    </xdr:to>
    <xdr:pic>
      <xdr:nvPicPr>
        <xdr:cNvPr id="3" name="Imagem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6629401" y="138393"/>
          <a:ext cx="943536" cy="711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196100</xdr:colOff>
      <xdr:row>0</xdr:row>
      <xdr:rowOff>180975</xdr:rowOff>
    </xdr:from>
    <xdr:to>
      <xdr:col>7</xdr:col>
      <xdr:colOff>103093</xdr:colOff>
      <xdr:row>3</xdr:row>
      <xdr:rowOff>284508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100" y="180975"/>
          <a:ext cx="3659843" cy="6750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1047750</xdr:colOff>
      <xdr:row>31</xdr:row>
      <xdr:rowOff>137583</xdr:rowOff>
    </xdr:from>
    <xdr:to>
      <xdr:col>6</xdr:col>
      <xdr:colOff>386366</xdr:colOff>
      <xdr:row>36</xdr:row>
      <xdr:rowOff>106003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635125" y="9170458"/>
          <a:ext cx="3862991" cy="92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200" b="0" i="0" strike="noStrike">
              <a:solidFill>
                <a:srgbClr val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_____________________________________</a:t>
          </a:r>
          <a:r>
            <a:rPr lang="pt-BR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50" b="1" i="0" u="none" strike="noStrike" baseline="0" smtClean="0"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José Alcir Oliveira da Silva Junior                </a:t>
          </a:r>
          <a:r>
            <a:rPr lang="pt-BR" sz="900" b="0" i="0" baseline="0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Engª Civil - CREA 151525739-8 PA</a:t>
          </a:r>
          <a:endParaRPr lang="pt-BR" sz="900" b="0" i="0" u="none" strike="noStrike" baseline="0" smtClean="0"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view="pageBreakPreview" topLeftCell="A73" zoomScaleNormal="100" zoomScaleSheetLayoutView="100" workbookViewId="0">
      <selection activeCell="A80" sqref="A80"/>
    </sheetView>
  </sheetViews>
  <sheetFormatPr defaultRowHeight="14.4"/>
  <cols>
    <col min="2" max="2" width="82.44140625" customWidth="1"/>
    <col min="3" max="3" width="9.109375" customWidth="1"/>
    <col min="4" max="4" width="13.6640625" customWidth="1"/>
    <col min="6" max="6" width="45.88671875" customWidth="1"/>
    <col min="7" max="7" width="10.88671875" customWidth="1"/>
    <col min="13" max="13" width="10.88671875" customWidth="1"/>
    <col min="258" max="258" width="82.44140625" customWidth="1"/>
    <col min="259" max="259" width="9.109375" customWidth="1"/>
    <col min="260" max="260" width="13.6640625" customWidth="1"/>
    <col min="262" max="262" width="10.6640625" customWidth="1"/>
    <col min="263" max="263" width="10.88671875" customWidth="1"/>
    <col min="269" max="269" width="10.88671875" customWidth="1"/>
    <col min="514" max="514" width="82.44140625" customWidth="1"/>
    <col min="515" max="515" width="9.109375" customWidth="1"/>
    <col min="516" max="516" width="13.6640625" customWidth="1"/>
    <col min="518" max="518" width="10.6640625" customWidth="1"/>
    <col min="519" max="519" width="10.88671875" customWidth="1"/>
    <col min="525" max="525" width="10.88671875" customWidth="1"/>
    <col min="770" max="770" width="82.44140625" customWidth="1"/>
    <col min="771" max="771" width="9.109375" customWidth="1"/>
    <col min="772" max="772" width="13.6640625" customWidth="1"/>
    <col min="774" max="774" width="10.6640625" customWidth="1"/>
    <col min="775" max="775" width="10.88671875" customWidth="1"/>
    <col min="781" max="781" width="10.88671875" customWidth="1"/>
    <col min="1026" max="1026" width="82.44140625" customWidth="1"/>
    <col min="1027" max="1027" width="9.109375" customWidth="1"/>
    <col min="1028" max="1028" width="13.6640625" customWidth="1"/>
    <col min="1030" max="1030" width="10.6640625" customWidth="1"/>
    <col min="1031" max="1031" width="10.88671875" customWidth="1"/>
    <col min="1037" max="1037" width="10.88671875" customWidth="1"/>
    <col min="1282" max="1282" width="82.44140625" customWidth="1"/>
    <col min="1283" max="1283" width="9.109375" customWidth="1"/>
    <col min="1284" max="1284" width="13.6640625" customWidth="1"/>
    <col min="1286" max="1286" width="10.6640625" customWidth="1"/>
    <col min="1287" max="1287" width="10.88671875" customWidth="1"/>
    <col min="1293" max="1293" width="10.88671875" customWidth="1"/>
    <col min="1538" max="1538" width="82.44140625" customWidth="1"/>
    <col min="1539" max="1539" width="9.109375" customWidth="1"/>
    <col min="1540" max="1540" width="13.6640625" customWidth="1"/>
    <col min="1542" max="1542" width="10.6640625" customWidth="1"/>
    <col min="1543" max="1543" width="10.88671875" customWidth="1"/>
    <col min="1549" max="1549" width="10.88671875" customWidth="1"/>
    <col min="1794" max="1794" width="82.44140625" customWidth="1"/>
    <col min="1795" max="1795" width="9.109375" customWidth="1"/>
    <col min="1796" max="1796" width="13.6640625" customWidth="1"/>
    <col min="1798" max="1798" width="10.6640625" customWidth="1"/>
    <col min="1799" max="1799" width="10.88671875" customWidth="1"/>
    <col min="1805" max="1805" width="10.88671875" customWidth="1"/>
    <col min="2050" max="2050" width="82.44140625" customWidth="1"/>
    <col min="2051" max="2051" width="9.109375" customWidth="1"/>
    <col min="2052" max="2052" width="13.6640625" customWidth="1"/>
    <col min="2054" max="2054" width="10.6640625" customWidth="1"/>
    <col min="2055" max="2055" width="10.88671875" customWidth="1"/>
    <col min="2061" max="2061" width="10.88671875" customWidth="1"/>
    <col min="2306" max="2306" width="82.44140625" customWidth="1"/>
    <col min="2307" max="2307" width="9.109375" customWidth="1"/>
    <col min="2308" max="2308" width="13.6640625" customWidth="1"/>
    <col min="2310" max="2310" width="10.6640625" customWidth="1"/>
    <col min="2311" max="2311" width="10.88671875" customWidth="1"/>
    <col min="2317" max="2317" width="10.88671875" customWidth="1"/>
    <col min="2562" max="2562" width="82.44140625" customWidth="1"/>
    <col min="2563" max="2563" width="9.109375" customWidth="1"/>
    <col min="2564" max="2564" width="13.6640625" customWidth="1"/>
    <col min="2566" max="2566" width="10.6640625" customWidth="1"/>
    <col min="2567" max="2567" width="10.88671875" customWidth="1"/>
    <col min="2573" max="2573" width="10.88671875" customWidth="1"/>
    <col min="2818" max="2818" width="82.44140625" customWidth="1"/>
    <col min="2819" max="2819" width="9.109375" customWidth="1"/>
    <col min="2820" max="2820" width="13.6640625" customWidth="1"/>
    <col min="2822" max="2822" width="10.6640625" customWidth="1"/>
    <col min="2823" max="2823" width="10.88671875" customWidth="1"/>
    <col min="2829" max="2829" width="10.88671875" customWidth="1"/>
    <col min="3074" max="3074" width="82.44140625" customWidth="1"/>
    <col min="3075" max="3075" width="9.109375" customWidth="1"/>
    <col min="3076" max="3076" width="13.6640625" customWidth="1"/>
    <col min="3078" max="3078" width="10.6640625" customWidth="1"/>
    <col min="3079" max="3079" width="10.88671875" customWidth="1"/>
    <col min="3085" max="3085" width="10.88671875" customWidth="1"/>
    <col min="3330" max="3330" width="82.44140625" customWidth="1"/>
    <col min="3331" max="3331" width="9.109375" customWidth="1"/>
    <col min="3332" max="3332" width="13.6640625" customWidth="1"/>
    <col min="3334" max="3334" width="10.6640625" customWidth="1"/>
    <col min="3335" max="3335" width="10.88671875" customWidth="1"/>
    <col min="3341" max="3341" width="10.88671875" customWidth="1"/>
    <col min="3586" max="3586" width="82.44140625" customWidth="1"/>
    <col min="3587" max="3587" width="9.109375" customWidth="1"/>
    <col min="3588" max="3588" width="13.6640625" customWidth="1"/>
    <col min="3590" max="3590" width="10.6640625" customWidth="1"/>
    <col min="3591" max="3591" width="10.88671875" customWidth="1"/>
    <col min="3597" max="3597" width="10.88671875" customWidth="1"/>
    <col min="3842" max="3842" width="82.44140625" customWidth="1"/>
    <col min="3843" max="3843" width="9.109375" customWidth="1"/>
    <col min="3844" max="3844" width="13.6640625" customWidth="1"/>
    <col min="3846" max="3846" width="10.6640625" customWidth="1"/>
    <col min="3847" max="3847" width="10.88671875" customWidth="1"/>
    <col min="3853" max="3853" width="10.88671875" customWidth="1"/>
    <col min="4098" max="4098" width="82.44140625" customWidth="1"/>
    <col min="4099" max="4099" width="9.109375" customWidth="1"/>
    <col min="4100" max="4100" width="13.6640625" customWidth="1"/>
    <col min="4102" max="4102" width="10.6640625" customWidth="1"/>
    <col min="4103" max="4103" width="10.88671875" customWidth="1"/>
    <col min="4109" max="4109" width="10.88671875" customWidth="1"/>
    <col min="4354" max="4354" width="82.44140625" customWidth="1"/>
    <col min="4355" max="4355" width="9.109375" customWidth="1"/>
    <col min="4356" max="4356" width="13.6640625" customWidth="1"/>
    <col min="4358" max="4358" width="10.6640625" customWidth="1"/>
    <col min="4359" max="4359" width="10.88671875" customWidth="1"/>
    <col min="4365" max="4365" width="10.88671875" customWidth="1"/>
    <col min="4610" max="4610" width="82.44140625" customWidth="1"/>
    <col min="4611" max="4611" width="9.109375" customWidth="1"/>
    <col min="4612" max="4612" width="13.6640625" customWidth="1"/>
    <col min="4614" max="4614" width="10.6640625" customWidth="1"/>
    <col min="4615" max="4615" width="10.88671875" customWidth="1"/>
    <col min="4621" max="4621" width="10.88671875" customWidth="1"/>
    <col min="4866" max="4866" width="82.44140625" customWidth="1"/>
    <col min="4867" max="4867" width="9.109375" customWidth="1"/>
    <col min="4868" max="4868" width="13.6640625" customWidth="1"/>
    <col min="4870" max="4870" width="10.6640625" customWidth="1"/>
    <col min="4871" max="4871" width="10.88671875" customWidth="1"/>
    <col min="4877" max="4877" width="10.88671875" customWidth="1"/>
    <col min="5122" max="5122" width="82.44140625" customWidth="1"/>
    <col min="5123" max="5123" width="9.109375" customWidth="1"/>
    <col min="5124" max="5124" width="13.6640625" customWidth="1"/>
    <col min="5126" max="5126" width="10.6640625" customWidth="1"/>
    <col min="5127" max="5127" width="10.88671875" customWidth="1"/>
    <col min="5133" max="5133" width="10.88671875" customWidth="1"/>
    <col min="5378" max="5378" width="82.44140625" customWidth="1"/>
    <col min="5379" max="5379" width="9.109375" customWidth="1"/>
    <col min="5380" max="5380" width="13.6640625" customWidth="1"/>
    <col min="5382" max="5382" width="10.6640625" customWidth="1"/>
    <col min="5383" max="5383" width="10.88671875" customWidth="1"/>
    <col min="5389" max="5389" width="10.88671875" customWidth="1"/>
    <col min="5634" max="5634" width="82.44140625" customWidth="1"/>
    <col min="5635" max="5635" width="9.109375" customWidth="1"/>
    <col min="5636" max="5636" width="13.6640625" customWidth="1"/>
    <col min="5638" max="5638" width="10.6640625" customWidth="1"/>
    <col min="5639" max="5639" width="10.88671875" customWidth="1"/>
    <col min="5645" max="5645" width="10.88671875" customWidth="1"/>
    <col min="5890" max="5890" width="82.44140625" customWidth="1"/>
    <col min="5891" max="5891" width="9.109375" customWidth="1"/>
    <col min="5892" max="5892" width="13.6640625" customWidth="1"/>
    <col min="5894" max="5894" width="10.6640625" customWidth="1"/>
    <col min="5895" max="5895" width="10.88671875" customWidth="1"/>
    <col min="5901" max="5901" width="10.88671875" customWidth="1"/>
    <col min="6146" max="6146" width="82.44140625" customWidth="1"/>
    <col min="6147" max="6147" width="9.109375" customWidth="1"/>
    <col min="6148" max="6148" width="13.6640625" customWidth="1"/>
    <col min="6150" max="6150" width="10.6640625" customWidth="1"/>
    <col min="6151" max="6151" width="10.88671875" customWidth="1"/>
    <col min="6157" max="6157" width="10.88671875" customWidth="1"/>
    <col min="6402" max="6402" width="82.44140625" customWidth="1"/>
    <col min="6403" max="6403" width="9.109375" customWidth="1"/>
    <col min="6404" max="6404" width="13.6640625" customWidth="1"/>
    <col min="6406" max="6406" width="10.6640625" customWidth="1"/>
    <col min="6407" max="6407" width="10.88671875" customWidth="1"/>
    <col min="6413" max="6413" width="10.88671875" customWidth="1"/>
    <col min="6658" max="6658" width="82.44140625" customWidth="1"/>
    <col min="6659" max="6659" width="9.109375" customWidth="1"/>
    <col min="6660" max="6660" width="13.6640625" customWidth="1"/>
    <col min="6662" max="6662" width="10.6640625" customWidth="1"/>
    <col min="6663" max="6663" width="10.88671875" customWidth="1"/>
    <col min="6669" max="6669" width="10.88671875" customWidth="1"/>
    <col min="6914" max="6914" width="82.44140625" customWidth="1"/>
    <col min="6915" max="6915" width="9.109375" customWidth="1"/>
    <col min="6916" max="6916" width="13.6640625" customWidth="1"/>
    <col min="6918" max="6918" width="10.6640625" customWidth="1"/>
    <col min="6919" max="6919" width="10.88671875" customWidth="1"/>
    <col min="6925" max="6925" width="10.88671875" customWidth="1"/>
    <col min="7170" max="7170" width="82.44140625" customWidth="1"/>
    <col min="7171" max="7171" width="9.109375" customWidth="1"/>
    <col min="7172" max="7172" width="13.6640625" customWidth="1"/>
    <col min="7174" max="7174" width="10.6640625" customWidth="1"/>
    <col min="7175" max="7175" width="10.88671875" customWidth="1"/>
    <col min="7181" max="7181" width="10.88671875" customWidth="1"/>
    <col min="7426" max="7426" width="82.44140625" customWidth="1"/>
    <col min="7427" max="7427" width="9.109375" customWidth="1"/>
    <col min="7428" max="7428" width="13.6640625" customWidth="1"/>
    <col min="7430" max="7430" width="10.6640625" customWidth="1"/>
    <col min="7431" max="7431" width="10.88671875" customWidth="1"/>
    <col min="7437" max="7437" width="10.88671875" customWidth="1"/>
    <col min="7682" max="7682" width="82.44140625" customWidth="1"/>
    <col min="7683" max="7683" width="9.109375" customWidth="1"/>
    <col min="7684" max="7684" width="13.6640625" customWidth="1"/>
    <col min="7686" max="7686" width="10.6640625" customWidth="1"/>
    <col min="7687" max="7687" width="10.88671875" customWidth="1"/>
    <col min="7693" max="7693" width="10.88671875" customWidth="1"/>
    <col min="7938" max="7938" width="82.44140625" customWidth="1"/>
    <col min="7939" max="7939" width="9.109375" customWidth="1"/>
    <col min="7940" max="7940" width="13.6640625" customWidth="1"/>
    <col min="7942" max="7942" width="10.6640625" customWidth="1"/>
    <col min="7943" max="7943" width="10.88671875" customWidth="1"/>
    <col min="7949" max="7949" width="10.88671875" customWidth="1"/>
    <col min="8194" max="8194" width="82.44140625" customWidth="1"/>
    <col min="8195" max="8195" width="9.109375" customWidth="1"/>
    <col min="8196" max="8196" width="13.6640625" customWidth="1"/>
    <col min="8198" max="8198" width="10.6640625" customWidth="1"/>
    <col min="8199" max="8199" width="10.88671875" customWidth="1"/>
    <col min="8205" max="8205" width="10.88671875" customWidth="1"/>
    <col min="8450" max="8450" width="82.44140625" customWidth="1"/>
    <col min="8451" max="8451" width="9.109375" customWidth="1"/>
    <col min="8452" max="8452" width="13.6640625" customWidth="1"/>
    <col min="8454" max="8454" width="10.6640625" customWidth="1"/>
    <col min="8455" max="8455" width="10.88671875" customWidth="1"/>
    <col min="8461" max="8461" width="10.88671875" customWidth="1"/>
    <col min="8706" max="8706" width="82.44140625" customWidth="1"/>
    <col min="8707" max="8707" width="9.109375" customWidth="1"/>
    <col min="8708" max="8708" width="13.6640625" customWidth="1"/>
    <col min="8710" max="8710" width="10.6640625" customWidth="1"/>
    <col min="8711" max="8711" width="10.88671875" customWidth="1"/>
    <col min="8717" max="8717" width="10.88671875" customWidth="1"/>
    <col min="8962" max="8962" width="82.44140625" customWidth="1"/>
    <col min="8963" max="8963" width="9.109375" customWidth="1"/>
    <col min="8964" max="8964" width="13.6640625" customWidth="1"/>
    <col min="8966" max="8966" width="10.6640625" customWidth="1"/>
    <col min="8967" max="8967" width="10.88671875" customWidth="1"/>
    <col min="8973" max="8973" width="10.88671875" customWidth="1"/>
    <col min="9218" max="9218" width="82.44140625" customWidth="1"/>
    <col min="9219" max="9219" width="9.109375" customWidth="1"/>
    <col min="9220" max="9220" width="13.6640625" customWidth="1"/>
    <col min="9222" max="9222" width="10.6640625" customWidth="1"/>
    <col min="9223" max="9223" width="10.88671875" customWidth="1"/>
    <col min="9229" max="9229" width="10.88671875" customWidth="1"/>
    <col min="9474" max="9474" width="82.44140625" customWidth="1"/>
    <col min="9475" max="9475" width="9.109375" customWidth="1"/>
    <col min="9476" max="9476" width="13.6640625" customWidth="1"/>
    <col min="9478" max="9478" width="10.6640625" customWidth="1"/>
    <col min="9479" max="9479" width="10.88671875" customWidth="1"/>
    <col min="9485" max="9485" width="10.88671875" customWidth="1"/>
    <col min="9730" max="9730" width="82.44140625" customWidth="1"/>
    <col min="9731" max="9731" width="9.109375" customWidth="1"/>
    <col min="9732" max="9732" width="13.6640625" customWidth="1"/>
    <col min="9734" max="9734" width="10.6640625" customWidth="1"/>
    <col min="9735" max="9735" width="10.88671875" customWidth="1"/>
    <col min="9741" max="9741" width="10.88671875" customWidth="1"/>
    <col min="9986" max="9986" width="82.44140625" customWidth="1"/>
    <col min="9987" max="9987" width="9.109375" customWidth="1"/>
    <col min="9988" max="9988" width="13.6640625" customWidth="1"/>
    <col min="9990" max="9990" width="10.6640625" customWidth="1"/>
    <col min="9991" max="9991" width="10.88671875" customWidth="1"/>
    <col min="9997" max="9997" width="10.88671875" customWidth="1"/>
    <col min="10242" max="10242" width="82.44140625" customWidth="1"/>
    <col min="10243" max="10243" width="9.109375" customWidth="1"/>
    <col min="10244" max="10244" width="13.6640625" customWidth="1"/>
    <col min="10246" max="10246" width="10.6640625" customWidth="1"/>
    <col min="10247" max="10247" width="10.88671875" customWidth="1"/>
    <col min="10253" max="10253" width="10.88671875" customWidth="1"/>
    <col min="10498" max="10498" width="82.44140625" customWidth="1"/>
    <col min="10499" max="10499" width="9.109375" customWidth="1"/>
    <col min="10500" max="10500" width="13.6640625" customWidth="1"/>
    <col min="10502" max="10502" width="10.6640625" customWidth="1"/>
    <col min="10503" max="10503" width="10.88671875" customWidth="1"/>
    <col min="10509" max="10509" width="10.88671875" customWidth="1"/>
    <col min="10754" max="10754" width="82.44140625" customWidth="1"/>
    <col min="10755" max="10755" width="9.109375" customWidth="1"/>
    <col min="10756" max="10756" width="13.6640625" customWidth="1"/>
    <col min="10758" max="10758" width="10.6640625" customWidth="1"/>
    <col min="10759" max="10759" width="10.88671875" customWidth="1"/>
    <col min="10765" max="10765" width="10.88671875" customWidth="1"/>
    <col min="11010" max="11010" width="82.44140625" customWidth="1"/>
    <col min="11011" max="11011" width="9.109375" customWidth="1"/>
    <col min="11012" max="11012" width="13.6640625" customWidth="1"/>
    <col min="11014" max="11014" width="10.6640625" customWidth="1"/>
    <col min="11015" max="11015" width="10.88671875" customWidth="1"/>
    <col min="11021" max="11021" width="10.88671875" customWidth="1"/>
    <col min="11266" max="11266" width="82.44140625" customWidth="1"/>
    <col min="11267" max="11267" width="9.109375" customWidth="1"/>
    <col min="11268" max="11268" width="13.6640625" customWidth="1"/>
    <col min="11270" max="11270" width="10.6640625" customWidth="1"/>
    <col min="11271" max="11271" width="10.88671875" customWidth="1"/>
    <col min="11277" max="11277" width="10.88671875" customWidth="1"/>
    <col min="11522" max="11522" width="82.44140625" customWidth="1"/>
    <col min="11523" max="11523" width="9.109375" customWidth="1"/>
    <col min="11524" max="11524" width="13.6640625" customWidth="1"/>
    <col min="11526" max="11526" width="10.6640625" customWidth="1"/>
    <col min="11527" max="11527" width="10.88671875" customWidth="1"/>
    <col min="11533" max="11533" width="10.88671875" customWidth="1"/>
    <col min="11778" max="11778" width="82.44140625" customWidth="1"/>
    <col min="11779" max="11779" width="9.109375" customWidth="1"/>
    <col min="11780" max="11780" width="13.6640625" customWidth="1"/>
    <col min="11782" max="11782" width="10.6640625" customWidth="1"/>
    <col min="11783" max="11783" width="10.88671875" customWidth="1"/>
    <col min="11789" max="11789" width="10.88671875" customWidth="1"/>
    <col min="12034" max="12034" width="82.44140625" customWidth="1"/>
    <col min="12035" max="12035" width="9.109375" customWidth="1"/>
    <col min="12036" max="12036" width="13.6640625" customWidth="1"/>
    <col min="12038" max="12038" width="10.6640625" customWidth="1"/>
    <col min="12039" max="12039" width="10.88671875" customWidth="1"/>
    <col min="12045" max="12045" width="10.88671875" customWidth="1"/>
    <col min="12290" max="12290" width="82.44140625" customWidth="1"/>
    <col min="12291" max="12291" width="9.109375" customWidth="1"/>
    <col min="12292" max="12292" width="13.6640625" customWidth="1"/>
    <col min="12294" max="12294" width="10.6640625" customWidth="1"/>
    <col min="12295" max="12295" width="10.88671875" customWidth="1"/>
    <col min="12301" max="12301" width="10.88671875" customWidth="1"/>
    <col min="12546" max="12546" width="82.44140625" customWidth="1"/>
    <col min="12547" max="12547" width="9.109375" customWidth="1"/>
    <col min="12548" max="12548" width="13.6640625" customWidth="1"/>
    <col min="12550" max="12550" width="10.6640625" customWidth="1"/>
    <col min="12551" max="12551" width="10.88671875" customWidth="1"/>
    <col min="12557" max="12557" width="10.88671875" customWidth="1"/>
    <col min="12802" max="12802" width="82.44140625" customWidth="1"/>
    <col min="12803" max="12803" width="9.109375" customWidth="1"/>
    <col min="12804" max="12804" width="13.6640625" customWidth="1"/>
    <col min="12806" max="12806" width="10.6640625" customWidth="1"/>
    <col min="12807" max="12807" width="10.88671875" customWidth="1"/>
    <col min="12813" max="12813" width="10.88671875" customWidth="1"/>
    <col min="13058" max="13058" width="82.44140625" customWidth="1"/>
    <col min="13059" max="13059" width="9.109375" customWidth="1"/>
    <col min="13060" max="13060" width="13.6640625" customWidth="1"/>
    <col min="13062" max="13062" width="10.6640625" customWidth="1"/>
    <col min="13063" max="13063" width="10.88671875" customWidth="1"/>
    <col min="13069" max="13069" width="10.88671875" customWidth="1"/>
    <col min="13314" max="13314" width="82.44140625" customWidth="1"/>
    <col min="13315" max="13315" width="9.109375" customWidth="1"/>
    <col min="13316" max="13316" width="13.6640625" customWidth="1"/>
    <col min="13318" max="13318" width="10.6640625" customWidth="1"/>
    <col min="13319" max="13319" width="10.88671875" customWidth="1"/>
    <col min="13325" max="13325" width="10.88671875" customWidth="1"/>
    <col min="13570" max="13570" width="82.44140625" customWidth="1"/>
    <col min="13571" max="13571" width="9.109375" customWidth="1"/>
    <col min="13572" max="13572" width="13.6640625" customWidth="1"/>
    <col min="13574" max="13574" width="10.6640625" customWidth="1"/>
    <col min="13575" max="13575" width="10.88671875" customWidth="1"/>
    <col min="13581" max="13581" width="10.88671875" customWidth="1"/>
    <col min="13826" max="13826" width="82.44140625" customWidth="1"/>
    <col min="13827" max="13827" width="9.109375" customWidth="1"/>
    <col min="13828" max="13828" width="13.6640625" customWidth="1"/>
    <col min="13830" max="13830" width="10.6640625" customWidth="1"/>
    <col min="13831" max="13831" width="10.88671875" customWidth="1"/>
    <col min="13837" max="13837" width="10.88671875" customWidth="1"/>
    <col min="14082" max="14082" width="82.44140625" customWidth="1"/>
    <col min="14083" max="14083" width="9.109375" customWidth="1"/>
    <col min="14084" max="14084" width="13.6640625" customWidth="1"/>
    <col min="14086" max="14086" width="10.6640625" customWidth="1"/>
    <col min="14087" max="14087" width="10.88671875" customWidth="1"/>
    <col min="14093" max="14093" width="10.88671875" customWidth="1"/>
    <col min="14338" max="14338" width="82.44140625" customWidth="1"/>
    <col min="14339" max="14339" width="9.109375" customWidth="1"/>
    <col min="14340" max="14340" width="13.6640625" customWidth="1"/>
    <col min="14342" max="14342" width="10.6640625" customWidth="1"/>
    <col min="14343" max="14343" width="10.88671875" customWidth="1"/>
    <col min="14349" max="14349" width="10.88671875" customWidth="1"/>
    <col min="14594" max="14594" width="82.44140625" customWidth="1"/>
    <col min="14595" max="14595" width="9.109375" customWidth="1"/>
    <col min="14596" max="14596" width="13.6640625" customWidth="1"/>
    <col min="14598" max="14598" width="10.6640625" customWidth="1"/>
    <col min="14599" max="14599" width="10.88671875" customWidth="1"/>
    <col min="14605" max="14605" width="10.88671875" customWidth="1"/>
    <col min="14850" max="14850" width="82.44140625" customWidth="1"/>
    <col min="14851" max="14851" width="9.109375" customWidth="1"/>
    <col min="14852" max="14852" width="13.6640625" customWidth="1"/>
    <col min="14854" max="14854" width="10.6640625" customWidth="1"/>
    <col min="14855" max="14855" width="10.88671875" customWidth="1"/>
    <col min="14861" max="14861" width="10.88671875" customWidth="1"/>
    <col min="15106" max="15106" width="82.44140625" customWidth="1"/>
    <col min="15107" max="15107" width="9.109375" customWidth="1"/>
    <col min="15108" max="15108" width="13.6640625" customWidth="1"/>
    <col min="15110" max="15110" width="10.6640625" customWidth="1"/>
    <col min="15111" max="15111" width="10.88671875" customWidth="1"/>
    <col min="15117" max="15117" width="10.88671875" customWidth="1"/>
    <col min="15362" max="15362" width="82.44140625" customWidth="1"/>
    <col min="15363" max="15363" width="9.109375" customWidth="1"/>
    <col min="15364" max="15364" width="13.6640625" customWidth="1"/>
    <col min="15366" max="15366" width="10.6640625" customWidth="1"/>
    <col min="15367" max="15367" width="10.88671875" customWidth="1"/>
    <col min="15373" max="15373" width="10.88671875" customWidth="1"/>
    <col min="15618" max="15618" width="82.44140625" customWidth="1"/>
    <col min="15619" max="15619" width="9.109375" customWidth="1"/>
    <col min="15620" max="15620" width="13.6640625" customWidth="1"/>
    <col min="15622" max="15622" width="10.6640625" customWidth="1"/>
    <col min="15623" max="15623" width="10.88671875" customWidth="1"/>
    <col min="15629" max="15629" width="10.88671875" customWidth="1"/>
    <col min="15874" max="15874" width="82.44140625" customWidth="1"/>
    <col min="15875" max="15875" width="9.109375" customWidth="1"/>
    <col min="15876" max="15876" width="13.6640625" customWidth="1"/>
    <col min="15878" max="15878" width="10.6640625" customWidth="1"/>
    <col min="15879" max="15879" width="10.88671875" customWidth="1"/>
    <col min="15885" max="15885" width="10.88671875" customWidth="1"/>
    <col min="16130" max="16130" width="82.44140625" customWidth="1"/>
    <col min="16131" max="16131" width="9.109375" customWidth="1"/>
    <col min="16132" max="16132" width="13.6640625" customWidth="1"/>
    <col min="16134" max="16134" width="10.6640625" customWidth="1"/>
    <col min="16135" max="16135" width="10.88671875" customWidth="1"/>
    <col min="16141" max="16141" width="10.88671875" customWidth="1"/>
  </cols>
  <sheetData>
    <row r="1" spans="1:5" ht="16.5" customHeight="1">
      <c r="A1" s="267"/>
      <c r="B1" s="267"/>
      <c r="C1" s="267"/>
      <c r="D1" s="267"/>
    </row>
    <row r="2" spans="1:5">
      <c r="A2" s="267"/>
      <c r="B2" s="267"/>
      <c r="C2" s="267"/>
      <c r="D2" s="267"/>
    </row>
    <row r="3" spans="1:5">
      <c r="A3" s="267"/>
      <c r="B3" s="267"/>
      <c r="C3" s="267"/>
      <c r="D3" s="267"/>
    </row>
    <row r="4" spans="1:5">
      <c r="A4" s="267"/>
      <c r="B4" s="267"/>
      <c r="C4" s="267"/>
      <c r="D4" s="267"/>
    </row>
    <row r="5" spans="1:5">
      <c r="A5" s="267"/>
      <c r="B5" s="267"/>
      <c r="C5" s="267"/>
      <c r="D5" s="267"/>
    </row>
    <row r="6" spans="1:5" ht="18.75" customHeight="1" thickBot="1">
      <c r="A6" s="274"/>
      <c r="B6" s="274"/>
      <c r="C6" s="274"/>
      <c r="D6" s="274"/>
    </row>
    <row r="7" spans="1:5" ht="33" customHeight="1" thickTop="1" thickBot="1">
      <c r="A7" s="275" t="s">
        <v>159</v>
      </c>
      <c r="B7" s="276"/>
      <c r="C7" s="276"/>
      <c r="D7" s="277"/>
      <c r="E7" s="2"/>
    </row>
    <row r="8" spans="1:5" ht="26.25" customHeight="1" thickTop="1" thickBot="1">
      <c r="A8" s="275" t="s">
        <v>160</v>
      </c>
      <c r="B8" s="276"/>
      <c r="C8" s="276"/>
      <c r="D8" s="277"/>
      <c r="E8" s="2"/>
    </row>
    <row r="9" spans="1:5" ht="17.25" customHeight="1" thickTop="1" thickBot="1">
      <c r="A9" s="278" t="s">
        <v>25</v>
      </c>
      <c r="B9" s="279"/>
      <c r="C9" s="279"/>
      <c r="D9" s="280"/>
      <c r="E9" s="2"/>
    </row>
    <row r="10" spans="1:5" ht="18" customHeight="1" thickTop="1" thickBot="1">
      <c r="A10" s="281" t="s">
        <v>26</v>
      </c>
      <c r="B10" s="282"/>
      <c r="C10" s="282"/>
      <c r="D10" s="283"/>
      <c r="E10" s="2"/>
    </row>
    <row r="11" spans="1:5" s="71" customFormat="1" ht="18" customHeight="1" thickTop="1">
      <c r="A11" s="68" t="s">
        <v>7</v>
      </c>
      <c r="B11" s="271" t="s">
        <v>8</v>
      </c>
      <c r="C11" s="272"/>
      <c r="D11" s="273"/>
      <c r="E11" s="2"/>
    </row>
    <row r="12" spans="1:5" s="71" customFormat="1" ht="16.5" customHeight="1">
      <c r="A12" s="5" t="s">
        <v>9</v>
      </c>
      <c r="B12" s="76" t="s">
        <v>103</v>
      </c>
      <c r="C12" s="6" t="s">
        <v>11</v>
      </c>
      <c r="D12" s="21">
        <v>826.8</v>
      </c>
      <c r="E12" s="2"/>
    </row>
    <row r="13" spans="1:5" s="71" customFormat="1" ht="16.5" customHeight="1">
      <c r="A13" s="3"/>
      <c r="B13" s="4" t="s">
        <v>27</v>
      </c>
      <c r="C13" s="74" t="s">
        <v>11</v>
      </c>
      <c r="D13" s="75">
        <f>SUM(D12)</f>
        <v>826.8</v>
      </c>
      <c r="E13" s="2"/>
    </row>
    <row r="14" spans="1:5" s="71" customFormat="1" ht="27" customHeight="1">
      <c r="A14" s="3" t="s">
        <v>10</v>
      </c>
      <c r="B14" s="13" t="s">
        <v>105</v>
      </c>
      <c r="C14" s="6" t="s">
        <v>11</v>
      </c>
      <c r="D14" s="22">
        <v>507</v>
      </c>
      <c r="E14" s="2"/>
    </row>
    <row r="15" spans="1:5" s="71" customFormat="1" ht="18" customHeight="1">
      <c r="A15" s="166"/>
      <c r="B15" s="4" t="s">
        <v>27</v>
      </c>
      <c r="C15" s="7" t="s">
        <v>11</v>
      </c>
      <c r="D15" s="75">
        <f>D14</f>
        <v>507</v>
      </c>
      <c r="E15" s="2"/>
    </row>
    <row r="16" spans="1:5" s="71" customFormat="1" ht="27" customHeight="1">
      <c r="A16" s="3" t="s">
        <v>108</v>
      </c>
      <c r="B16" s="13" t="s">
        <v>107</v>
      </c>
      <c r="C16" s="6" t="s">
        <v>21</v>
      </c>
      <c r="D16" s="22">
        <v>1</v>
      </c>
      <c r="E16" s="2"/>
    </row>
    <row r="17" spans="1:9" s="71" customFormat="1" ht="18" customHeight="1">
      <c r="A17" s="166"/>
      <c r="B17" s="4" t="s">
        <v>27</v>
      </c>
      <c r="C17" s="7" t="s">
        <v>21</v>
      </c>
      <c r="D17" s="75">
        <f>D16</f>
        <v>1</v>
      </c>
      <c r="E17" s="2"/>
    </row>
    <row r="18" spans="1:9" s="71" customFormat="1" ht="18" customHeight="1">
      <c r="A18" s="8" t="s">
        <v>12</v>
      </c>
      <c r="B18" s="263" t="s">
        <v>116</v>
      </c>
      <c r="C18" s="264"/>
      <c r="D18" s="265"/>
      <c r="E18" s="2"/>
      <c r="F18" s="163"/>
      <c r="G18" s="163"/>
      <c r="H18" s="163"/>
      <c r="I18" s="163"/>
    </row>
    <row r="19" spans="1:9" s="71" customFormat="1" ht="18" customHeight="1">
      <c r="A19" s="3" t="s">
        <v>13</v>
      </c>
      <c r="B19" s="14" t="s">
        <v>117</v>
      </c>
      <c r="C19" s="154"/>
      <c r="D19" s="155"/>
      <c r="E19" s="2"/>
      <c r="F19" s="163"/>
      <c r="G19" s="163"/>
      <c r="H19" s="163"/>
      <c r="I19" s="163"/>
    </row>
    <row r="20" spans="1:9" s="71" customFormat="1">
      <c r="A20" s="3"/>
      <c r="B20" s="9" t="s">
        <v>146</v>
      </c>
      <c r="C20" s="78" t="s">
        <v>28</v>
      </c>
      <c r="D20" s="10">
        <f>5*14</f>
        <v>70</v>
      </c>
      <c r="E20" s="2"/>
      <c r="F20" s="164"/>
      <c r="G20" s="163"/>
      <c r="H20" s="163"/>
      <c r="I20" s="163"/>
    </row>
    <row r="21" spans="1:9" s="71" customFormat="1">
      <c r="A21" s="70"/>
      <c r="B21" s="4" t="s">
        <v>27</v>
      </c>
      <c r="C21" s="79" t="s">
        <v>28</v>
      </c>
      <c r="D21" s="11">
        <f>SUM(D20)</f>
        <v>70</v>
      </c>
      <c r="E21" s="2"/>
      <c r="F21" s="163"/>
      <c r="G21" s="163"/>
      <c r="H21" s="163"/>
      <c r="I21" s="163"/>
    </row>
    <row r="22" spans="1:9" s="71" customFormat="1">
      <c r="A22" s="3" t="s">
        <v>14</v>
      </c>
      <c r="B22" s="14" t="s">
        <v>118</v>
      </c>
      <c r="C22" s="154"/>
      <c r="D22" s="155"/>
      <c r="E22" s="2"/>
      <c r="F22" s="163"/>
      <c r="G22" s="163"/>
      <c r="H22" s="163"/>
      <c r="I22" s="163"/>
    </row>
    <row r="23" spans="1:9" s="71" customFormat="1">
      <c r="A23" s="3"/>
      <c r="B23" s="9" t="s">
        <v>147</v>
      </c>
      <c r="C23" s="78" t="s">
        <v>28</v>
      </c>
      <c r="D23" s="10">
        <f>2*72</f>
        <v>144</v>
      </c>
      <c r="E23" s="2"/>
      <c r="F23" s="164"/>
      <c r="G23" s="163"/>
      <c r="H23" s="163"/>
      <c r="I23" s="163"/>
    </row>
    <row r="24" spans="1:9" s="71" customFormat="1">
      <c r="A24" s="70"/>
      <c r="B24" s="4" t="s">
        <v>27</v>
      </c>
      <c r="C24" s="79" t="s">
        <v>28</v>
      </c>
      <c r="D24" s="11">
        <f>SUM(D23)</f>
        <v>144</v>
      </c>
      <c r="E24" s="2"/>
      <c r="F24" s="163"/>
      <c r="G24" s="163"/>
      <c r="H24" s="163"/>
      <c r="I24" s="163"/>
    </row>
    <row r="25" spans="1:9" s="71" customFormat="1">
      <c r="A25" s="3" t="s">
        <v>407</v>
      </c>
      <c r="B25" s="14" t="s">
        <v>120</v>
      </c>
      <c r="C25" s="154"/>
      <c r="D25" s="155"/>
      <c r="E25" s="2"/>
      <c r="F25" s="163"/>
      <c r="G25" s="163"/>
      <c r="H25" s="163"/>
      <c r="I25" s="163"/>
    </row>
    <row r="26" spans="1:9" s="71" customFormat="1">
      <c r="A26" s="3"/>
      <c r="B26" s="9" t="s">
        <v>148</v>
      </c>
      <c r="C26" s="78" t="s">
        <v>28</v>
      </c>
      <c r="D26" s="10">
        <f>6*78</f>
        <v>468</v>
      </c>
      <c r="E26" s="2"/>
      <c r="F26" s="164"/>
      <c r="G26" s="163"/>
      <c r="H26" s="163"/>
      <c r="I26" s="163"/>
    </row>
    <row r="27" spans="1:9" s="71" customFormat="1">
      <c r="A27" s="70"/>
      <c r="B27" s="4" t="s">
        <v>27</v>
      </c>
      <c r="C27" s="79" t="s">
        <v>28</v>
      </c>
      <c r="D27" s="11">
        <f>SUM(D26)</f>
        <v>468</v>
      </c>
      <c r="E27" s="2"/>
      <c r="F27" s="163"/>
      <c r="G27" s="163"/>
      <c r="H27" s="163"/>
      <c r="I27" s="163"/>
    </row>
    <row r="28" spans="1:9" s="71" customFormat="1">
      <c r="A28" s="3" t="s">
        <v>408</v>
      </c>
      <c r="B28" s="14" t="s">
        <v>121</v>
      </c>
      <c r="C28" s="154"/>
      <c r="D28" s="155"/>
      <c r="E28" s="2"/>
      <c r="F28" s="163"/>
      <c r="G28" s="163"/>
      <c r="H28" s="163"/>
      <c r="I28" s="163"/>
    </row>
    <row r="29" spans="1:9" s="71" customFormat="1">
      <c r="A29" s="3"/>
      <c r="B29" s="9" t="s">
        <v>149</v>
      </c>
      <c r="C29" s="78" t="s">
        <v>28</v>
      </c>
      <c r="D29" s="10">
        <f>6*26</f>
        <v>156</v>
      </c>
      <c r="E29" s="2"/>
      <c r="F29" s="164"/>
      <c r="G29" s="163"/>
      <c r="H29" s="163"/>
      <c r="I29" s="163"/>
    </row>
    <row r="30" spans="1:9" s="71" customFormat="1" ht="18" customHeight="1">
      <c r="A30" s="70"/>
      <c r="B30" s="4" t="s">
        <v>27</v>
      </c>
      <c r="C30" s="79" t="s">
        <v>28</v>
      </c>
      <c r="D30" s="11">
        <f>SUM(D29)</f>
        <v>156</v>
      </c>
      <c r="E30" s="2"/>
      <c r="F30" s="163"/>
      <c r="G30" s="163"/>
      <c r="H30" s="163"/>
      <c r="I30" s="163"/>
    </row>
    <row r="31" spans="1:9" s="71" customFormat="1">
      <c r="A31" s="3" t="s">
        <v>409</v>
      </c>
      <c r="B31" s="14" t="s">
        <v>122</v>
      </c>
      <c r="C31" s="154"/>
      <c r="D31" s="155"/>
      <c r="E31" s="2"/>
      <c r="F31" s="163"/>
      <c r="G31" s="163"/>
      <c r="H31" s="163"/>
      <c r="I31" s="163"/>
    </row>
    <row r="32" spans="1:9" s="71" customFormat="1">
      <c r="A32" s="3"/>
      <c r="B32" s="9" t="s">
        <v>150</v>
      </c>
      <c r="C32" s="78" t="s">
        <v>28</v>
      </c>
      <c r="D32" s="10">
        <f>4.5*420</f>
        <v>1890</v>
      </c>
      <c r="E32" s="2"/>
      <c r="F32" s="164"/>
      <c r="G32" s="163"/>
      <c r="H32" s="163"/>
      <c r="I32" s="163"/>
    </row>
    <row r="33" spans="1:9" s="71" customFormat="1" ht="18" customHeight="1">
      <c r="A33" s="70"/>
      <c r="B33" s="4" t="s">
        <v>27</v>
      </c>
      <c r="C33" s="79" t="s">
        <v>28</v>
      </c>
      <c r="D33" s="11">
        <f>SUM(D32)</f>
        <v>1890</v>
      </c>
      <c r="E33" s="2"/>
      <c r="F33" s="163"/>
      <c r="G33" s="163"/>
      <c r="H33" s="163"/>
      <c r="I33" s="163"/>
    </row>
    <row r="34" spans="1:9" s="71" customFormat="1">
      <c r="A34" s="3" t="s">
        <v>410</v>
      </c>
      <c r="B34" s="14" t="s">
        <v>123</v>
      </c>
      <c r="C34" s="154"/>
      <c r="D34" s="155"/>
      <c r="E34" s="2"/>
      <c r="F34" s="163"/>
      <c r="G34" s="163"/>
      <c r="H34" s="163"/>
      <c r="I34" s="163"/>
    </row>
    <row r="35" spans="1:9" s="71" customFormat="1">
      <c r="A35" s="3"/>
      <c r="B35" s="9" t="s">
        <v>151</v>
      </c>
      <c r="C35" s="78" t="s">
        <v>28</v>
      </c>
      <c r="D35" s="10">
        <f>6*78</f>
        <v>468</v>
      </c>
      <c r="E35" s="2"/>
      <c r="F35" s="164"/>
      <c r="G35" s="163"/>
      <c r="H35" s="163"/>
      <c r="I35" s="163"/>
    </row>
    <row r="36" spans="1:9" s="71" customFormat="1" ht="18" customHeight="1">
      <c r="A36" s="70"/>
      <c r="B36" s="4" t="s">
        <v>27</v>
      </c>
      <c r="C36" s="79" t="s">
        <v>28</v>
      </c>
      <c r="D36" s="11">
        <f>SUM(D35)</f>
        <v>468</v>
      </c>
      <c r="E36" s="2"/>
      <c r="F36" s="163"/>
      <c r="G36" s="163"/>
      <c r="H36" s="163"/>
      <c r="I36" s="163"/>
    </row>
    <row r="37" spans="1:9" s="71" customFormat="1">
      <c r="A37" s="3" t="s">
        <v>411</v>
      </c>
      <c r="B37" s="14" t="s">
        <v>124</v>
      </c>
      <c r="C37" s="154"/>
      <c r="D37" s="155"/>
      <c r="E37" s="2"/>
      <c r="F37" s="163"/>
      <c r="G37" s="163"/>
      <c r="H37" s="163"/>
      <c r="I37" s="163"/>
    </row>
    <row r="38" spans="1:9" s="71" customFormat="1">
      <c r="A38" s="3"/>
      <c r="B38" s="9" t="s">
        <v>145</v>
      </c>
      <c r="C38" s="78" t="s">
        <v>28</v>
      </c>
      <c r="D38" s="10">
        <f>0.9*78*2</f>
        <v>140.4</v>
      </c>
      <c r="E38" s="2"/>
      <c r="F38" s="164"/>
      <c r="G38" s="163"/>
      <c r="H38" s="163"/>
      <c r="I38" s="163"/>
    </row>
    <row r="39" spans="1:9" s="71" customFormat="1" ht="18" customHeight="1">
      <c r="A39" s="70"/>
      <c r="B39" s="4" t="s">
        <v>27</v>
      </c>
      <c r="C39" s="79" t="s">
        <v>28</v>
      </c>
      <c r="D39" s="11">
        <f>SUM(D38)</f>
        <v>140.4</v>
      </c>
      <c r="E39" s="2"/>
      <c r="F39" s="163"/>
      <c r="G39" s="163"/>
      <c r="H39" s="163"/>
      <c r="I39" s="163"/>
    </row>
    <row r="40" spans="1:9" s="71" customFormat="1">
      <c r="A40" s="3" t="s">
        <v>412</v>
      </c>
      <c r="B40" s="14" t="s">
        <v>125</v>
      </c>
      <c r="C40" s="154"/>
      <c r="D40" s="155"/>
      <c r="E40" s="2"/>
      <c r="F40" s="163"/>
      <c r="G40" s="163"/>
      <c r="H40" s="163"/>
      <c r="I40" s="163"/>
    </row>
    <row r="41" spans="1:9" s="71" customFormat="1">
      <c r="A41" s="3"/>
      <c r="B41" s="9" t="s">
        <v>152</v>
      </c>
      <c r="C41" s="78" t="s">
        <v>28</v>
      </c>
      <c r="D41" s="10">
        <f>5*24</f>
        <v>120</v>
      </c>
      <c r="E41" s="2"/>
      <c r="F41" s="164"/>
      <c r="G41" s="163"/>
      <c r="H41" s="163"/>
      <c r="I41" s="163"/>
    </row>
    <row r="42" spans="1:9" s="71" customFormat="1" ht="18" customHeight="1">
      <c r="A42" s="70"/>
      <c r="B42" s="4" t="s">
        <v>27</v>
      </c>
      <c r="C42" s="79" t="s">
        <v>28</v>
      </c>
      <c r="D42" s="11">
        <f>SUM(D41)</f>
        <v>120</v>
      </c>
      <c r="E42" s="2"/>
      <c r="F42" s="163"/>
      <c r="G42" s="163"/>
      <c r="H42" s="163"/>
      <c r="I42" s="163"/>
    </row>
    <row r="43" spans="1:9" s="71" customFormat="1">
      <c r="A43" s="3" t="s">
        <v>413</v>
      </c>
      <c r="B43" s="14" t="s">
        <v>126</v>
      </c>
      <c r="C43" s="160"/>
      <c r="D43" s="161"/>
      <c r="E43" s="2"/>
      <c r="F43" s="163"/>
      <c r="G43" s="163"/>
      <c r="H43" s="163"/>
      <c r="I43" s="163"/>
    </row>
    <row r="44" spans="1:9" s="71" customFormat="1">
      <c r="A44" s="3"/>
      <c r="B44" s="9" t="s">
        <v>153</v>
      </c>
      <c r="C44" s="78" t="s">
        <v>28</v>
      </c>
      <c r="D44" s="10">
        <f>6*24</f>
        <v>144</v>
      </c>
      <c r="E44" s="2"/>
      <c r="F44" s="164"/>
      <c r="G44" s="163"/>
      <c r="H44" s="163"/>
      <c r="I44" s="163"/>
    </row>
    <row r="45" spans="1:9" s="71" customFormat="1" ht="18" customHeight="1">
      <c r="A45" s="70"/>
      <c r="B45" s="4" t="s">
        <v>27</v>
      </c>
      <c r="C45" s="79" t="s">
        <v>28</v>
      </c>
      <c r="D45" s="11">
        <f>SUM(D44)</f>
        <v>144</v>
      </c>
      <c r="E45" s="2"/>
      <c r="F45" s="163"/>
      <c r="G45" s="163"/>
      <c r="H45" s="163"/>
      <c r="I45" s="163"/>
    </row>
    <row r="46" spans="1:9" s="71" customFormat="1" ht="18" customHeight="1">
      <c r="A46" s="250" t="s">
        <v>414</v>
      </c>
      <c r="B46" s="253" t="s">
        <v>405</v>
      </c>
      <c r="C46" s="251"/>
      <c r="D46" s="252"/>
      <c r="E46" s="2"/>
      <c r="F46" s="163"/>
      <c r="G46" s="163"/>
      <c r="H46" s="163"/>
      <c r="I46" s="163"/>
    </row>
    <row r="47" spans="1:9" s="71" customFormat="1" ht="18" customHeight="1">
      <c r="A47" s="250"/>
      <c r="B47" s="9" t="s">
        <v>406</v>
      </c>
      <c r="C47" s="78" t="s">
        <v>28</v>
      </c>
      <c r="D47" s="254">
        <v>512</v>
      </c>
      <c r="E47" s="2"/>
      <c r="F47" s="163"/>
      <c r="G47" s="163"/>
      <c r="H47" s="163"/>
      <c r="I47" s="163"/>
    </row>
    <row r="48" spans="1:9" s="71" customFormat="1" ht="18" customHeight="1">
      <c r="A48" s="250"/>
      <c r="B48" s="4" t="s">
        <v>27</v>
      </c>
      <c r="C48" s="79" t="s">
        <v>28</v>
      </c>
      <c r="D48" s="11">
        <f>SUM(D47)</f>
        <v>512</v>
      </c>
      <c r="E48" s="2"/>
      <c r="F48" s="163"/>
      <c r="G48" s="163"/>
      <c r="H48" s="163"/>
      <c r="I48" s="163"/>
    </row>
    <row r="49" spans="1:9" s="71" customFormat="1">
      <c r="A49" s="3" t="s">
        <v>415</v>
      </c>
      <c r="B49" s="14" t="s">
        <v>166</v>
      </c>
      <c r="C49" s="160"/>
      <c r="D49" s="161"/>
      <c r="E49" s="2"/>
      <c r="F49" s="163"/>
      <c r="G49" s="163"/>
      <c r="H49" s="163"/>
      <c r="I49" s="163"/>
    </row>
    <row r="50" spans="1:9" s="71" customFormat="1" ht="27.6">
      <c r="A50" s="3"/>
      <c r="B50" s="9" t="s">
        <v>175</v>
      </c>
      <c r="C50" s="78" t="s">
        <v>169</v>
      </c>
      <c r="D50" s="10">
        <f>3*24*8*2</f>
        <v>1152</v>
      </c>
      <c r="E50" s="2"/>
      <c r="F50" s="164"/>
      <c r="G50" s="163"/>
      <c r="H50" s="163"/>
      <c r="I50" s="163"/>
    </row>
    <row r="51" spans="1:9" s="71" customFormat="1" ht="18" customHeight="1">
      <c r="A51" s="70"/>
      <c r="B51" s="4" t="s">
        <v>27</v>
      </c>
      <c r="C51" s="79" t="s">
        <v>169</v>
      </c>
      <c r="D51" s="11">
        <f>SUM(D50)</f>
        <v>1152</v>
      </c>
      <c r="E51" s="2"/>
      <c r="F51" s="163"/>
      <c r="G51" s="163"/>
      <c r="H51" s="163"/>
      <c r="I51" s="163"/>
    </row>
    <row r="52" spans="1:9" s="71" customFormat="1">
      <c r="A52" s="189" t="s">
        <v>416</v>
      </c>
      <c r="B52" s="192" t="s">
        <v>174</v>
      </c>
      <c r="C52" s="190"/>
      <c r="D52" s="191"/>
      <c r="E52" s="2"/>
      <c r="F52" s="163"/>
      <c r="G52" s="163"/>
      <c r="H52" s="163"/>
      <c r="I52" s="163"/>
    </row>
    <row r="53" spans="1:9" s="71" customFormat="1">
      <c r="A53" s="3"/>
      <c r="B53" s="9" t="s">
        <v>177</v>
      </c>
      <c r="C53" s="78" t="s">
        <v>75</v>
      </c>
      <c r="D53" s="10">
        <f>3*24*8*2</f>
        <v>1152</v>
      </c>
      <c r="E53" s="2"/>
      <c r="F53" s="164"/>
      <c r="G53" s="163"/>
      <c r="H53" s="163"/>
      <c r="I53" s="163"/>
    </row>
    <row r="54" spans="1:9" s="71" customFormat="1" ht="18" customHeight="1">
      <c r="A54" s="70"/>
      <c r="B54" s="4" t="s">
        <v>27</v>
      </c>
      <c r="C54" s="79" t="s">
        <v>75</v>
      </c>
      <c r="D54" s="11">
        <f>SUM(D53)</f>
        <v>1152</v>
      </c>
      <c r="E54" s="2"/>
      <c r="F54" s="163"/>
      <c r="G54" s="163"/>
      <c r="H54" s="163"/>
      <c r="I54" s="163"/>
    </row>
    <row r="55" spans="1:9" s="71" customFormat="1">
      <c r="A55" s="3" t="s">
        <v>417</v>
      </c>
      <c r="B55" s="9" t="s">
        <v>171</v>
      </c>
      <c r="C55" s="160"/>
      <c r="D55" s="161"/>
      <c r="E55" s="2"/>
      <c r="F55" s="163"/>
      <c r="G55" s="163"/>
      <c r="H55" s="163"/>
      <c r="I55" s="163"/>
    </row>
    <row r="56" spans="1:9" s="71" customFormat="1">
      <c r="A56" s="3"/>
      <c r="B56" s="9" t="s">
        <v>176</v>
      </c>
      <c r="C56" s="78" t="s">
        <v>75</v>
      </c>
      <c r="D56" s="10">
        <f>3*24*8*2</f>
        <v>1152</v>
      </c>
      <c r="E56" s="2"/>
      <c r="F56" s="164"/>
      <c r="G56" s="163"/>
      <c r="H56" s="163"/>
      <c r="I56" s="163"/>
    </row>
    <row r="57" spans="1:9" s="71" customFormat="1" ht="18" customHeight="1">
      <c r="A57" s="70"/>
      <c r="B57" s="4" t="s">
        <v>27</v>
      </c>
      <c r="C57" s="79" t="s">
        <v>75</v>
      </c>
      <c r="D57" s="11">
        <f>SUM(D56)</f>
        <v>1152</v>
      </c>
      <c r="E57" s="2"/>
      <c r="F57" s="163"/>
      <c r="G57" s="163"/>
      <c r="H57" s="163"/>
      <c r="I57" s="163"/>
    </row>
    <row r="58" spans="1:9" s="71" customFormat="1">
      <c r="A58" s="189" t="s">
        <v>418</v>
      </c>
      <c r="B58" s="192" t="s">
        <v>172</v>
      </c>
      <c r="C58" s="190"/>
      <c r="D58" s="191"/>
      <c r="E58" s="2"/>
      <c r="F58" s="163"/>
      <c r="G58" s="163"/>
      <c r="H58" s="163"/>
      <c r="I58" s="163"/>
    </row>
    <row r="59" spans="1:9" s="71" customFormat="1" ht="27.6">
      <c r="A59" s="3"/>
      <c r="B59" s="9" t="s">
        <v>183</v>
      </c>
      <c r="C59" s="78" t="s">
        <v>75</v>
      </c>
      <c r="D59" s="10">
        <f>3*24*8*2</f>
        <v>1152</v>
      </c>
      <c r="E59" s="2"/>
      <c r="F59" s="164"/>
      <c r="G59" s="163"/>
      <c r="H59" s="163"/>
      <c r="I59" s="163"/>
    </row>
    <row r="60" spans="1:9" s="71" customFormat="1" ht="18" customHeight="1" thickBot="1">
      <c r="A60" s="77"/>
      <c r="B60" s="80" t="s">
        <v>27</v>
      </c>
      <c r="C60" s="28" t="s">
        <v>75</v>
      </c>
      <c r="D60" s="29">
        <f>SUM(D59)</f>
        <v>1152</v>
      </c>
      <c r="E60" s="2"/>
      <c r="F60" s="163"/>
      <c r="G60" s="163"/>
      <c r="H60" s="163"/>
      <c r="I60" s="163"/>
    </row>
    <row r="61" spans="1:9" s="71" customFormat="1" ht="15" thickTop="1">
      <c r="A61" s="3" t="s">
        <v>419</v>
      </c>
      <c r="B61" s="9" t="s">
        <v>173</v>
      </c>
      <c r="C61" s="160"/>
      <c r="D61" s="161"/>
      <c r="E61" s="2"/>
      <c r="F61" s="163"/>
      <c r="G61" s="163"/>
      <c r="H61" s="163"/>
      <c r="I61" s="163"/>
    </row>
    <row r="62" spans="1:9" s="71" customFormat="1" ht="27.6">
      <c r="A62" s="3"/>
      <c r="B62" s="9" t="s">
        <v>182</v>
      </c>
      <c r="C62" s="78" t="s">
        <v>75</v>
      </c>
      <c r="D62" s="10">
        <f>3*24*8*1</f>
        <v>576</v>
      </c>
      <c r="E62" s="2"/>
      <c r="F62" s="164"/>
      <c r="G62" s="163"/>
      <c r="H62" s="163"/>
      <c r="I62" s="163"/>
    </row>
    <row r="63" spans="1:9" s="71" customFormat="1" ht="18" customHeight="1" thickBot="1">
      <c r="A63" s="77"/>
      <c r="B63" s="80" t="s">
        <v>27</v>
      </c>
      <c r="C63" s="28" t="s">
        <v>75</v>
      </c>
      <c r="D63" s="29">
        <f>SUM(D62)</f>
        <v>576</v>
      </c>
      <c r="E63" s="2"/>
      <c r="F63" s="163"/>
      <c r="G63" s="163"/>
      <c r="H63" s="163"/>
      <c r="I63" s="163"/>
    </row>
    <row r="64" spans="1:9" s="72" customFormat="1" ht="18" customHeight="1" thickTop="1">
      <c r="A64" s="18" t="s">
        <v>15</v>
      </c>
      <c r="B64" s="268" t="s">
        <v>127</v>
      </c>
      <c r="C64" s="269"/>
      <c r="D64" s="270"/>
      <c r="E64" s="19"/>
    </row>
    <row r="65" spans="1:9" s="71" customFormat="1" ht="18" customHeight="1">
      <c r="A65" s="3" t="s">
        <v>16</v>
      </c>
      <c r="B65" s="9" t="s">
        <v>128</v>
      </c>
      <c r="C65" s="16"/>
      <c r="D65" s="23"/>
      <c r="E65" s="2"/>
    </row>
    <row r="66" spans="1:9" s="71" customFormat="1" ht="18" customHeight="1">
      <c r="A66" s="3"/>
      <c r="B66" s="13" t="s">
        <v>131</v>
      </c>
      <c r="C66" s="78" t="s">
        <v>135</v>
      </c>
      <c r="D66" s="12">
        <v>100</v>
      </c>
      <c r="E66" s="2"/>
    </row>
    <row r="67" spans="1:9" s="71" customFormat="1" ht="18" customHeight="1">
      <c r="A67" s="3"/>
      <c r="B67" s="13" t="s">
        <v>132</v>
      </c>
      <c r="C67" s="78" t="s">
        <v>135</v>
      </c>
      <c r="D67" s="12">
        <v>100</v>
      </c>
      <c r="E67" s="2"/>
    </row>
    <row r="68" spans="1:9" s="71" customFormat="1" ht="18" customHeight="1">
      <c r="A68" s="3"/>
      <c r="B68" s="13" t="s">
        <v>133</v>
      </c>
      <c r="C68" s="78" t="s">
        <v>135</v>
      </c>
      <c r="D68" s="12">
        <v>100</v>
      </c>
      <c r="E68" s="2"/>
    </row>
    <row r="69" spans="1:9" s="71" customFormat="1" ht="18" customHeight="1">
      <c r="A69" s="3"/>
      <c r="B69" s="13" t="s">
        <v>134</v>
      </c>
      <c r="C69" s="78" t="s">
        <v>135</v>
      </c>
      <c r="D69" s="12">
        <v>100</v>
      </c>
      <c r="E69" s="2"/>
    </row>
    <row r="70" spans="1:9" s="71" customFormat="1" ht="18" customHeight="1">
      <c r="A70" s="70"/>
      <c r="B70" s="4" t="s">
        <v>27</v>
      </c>
      <c r="C70" s="79" t="s">
        <v>79</v>
      </c>
      <c r="D70" s="11">
        <f>SUM(D66:D69)</f>
        <v>400</v>
      </c>
      <c r="E70" s="17"/>
    </row>
    <row r="71" spans="1:9" s="71" customFormat="1" ht="18" customHeight="1">
      <c r="A71" s="3" t="s">
        <v>68</v>
      </c>
      <c r="B71" s="9" t="s">
        <v>129</v>
      </c>
      <c r="C71" s="154"/>
      <c r="D71" s="155"/>
      <c r="E71" s="2"/>
    </row>
    <row r="72" spans="1:9" s="71" customFormat="1">
      <c r="A72" s="3"/>
      <c r="B72" s="9" t="s">
        <v>130</v>
      </c>
      <c r="C72" s="78" t="s">
        <v>79</v>
      </c>
      <c r="D72" s="10">
        <v>536</v>
      </c>
      <c r="E72" s="2"/>
      <c r="F72" s="164"/>
      <c r="G72" s="163"/>
      <c r="H72" s="163"/>
      <c r="I72" s="163"/>
    </row>
    <row r="73" spans="1:9" s="71" customFormat="1" ht="18" customHeight="1">
      <c r="A73" s="70"/>
      <c r="B73" s="4" t="s">
        <v>27</v>
      </c>
      <c r="C73" s="79" t="s">
        <v>79</v>
      </c>
      <c r="D73" s="11">
        <f>SUM(D72)</f>
        <v>536</v>
      </c>
      <c r="E73" s="2"/>
    </row>
    <row r="74" spans="1:9" s="19" customFormat="1" ht="20.100000000000001" customHeight="1">
      <c r="A74" s="69" t="s">
        <v>17</v>
      </c>
      <c r="B74" s="263" t="s">
        <v>138</v>
      </c>
      <c r="C74" s="264"/>
      <c r="D74" s="265"/>
    </row>
    <row r="75" spans="1:9" s="2" customFormat="1" ht="18.75" customHeight="1">
      <c r="A75" s="3" t="s">
        <v>18</v>
      </c>
      <c r="B75" s="14" t="s">
        <v>139</v>
      </c>
      <c r="C75" s="14"/>
      <c r="D75" s="24"/>
    </row>
    <row r="76" spans="1:9" s="2" customFormat="1" ht="18.75" customHeight="1">
      <c r="A76" s="25"/>
      <c r="B76" s="14" t="s">
        <v>161</v>
      </c>
      <c r="C76" s="78" t="s">
        <v>11</v>
      </c>
      <c r="D76" s="26">
        <f>140.4*4</f>
        <v>561.6</v>
      </c>
    </row>
    <row r="77" spans="1:9" s="2" customFormat="1" ht="18.75" customHeight="1">
      <c r="A77" s="70"/>
      <c r="B77" s="15" t="s">
        <v>27</v>
      </c>
      <c r="C77" s="79" t="s">
        <v>11</v>
      </c>
      <c r="D77" s="11">
        <f>SUM(D76)</f>
        <v>561.6</v>
      </c>
    </row>
    <row r="78" spans="1:9" s="19" customFormat="1" ht="20.100000000000001" customHeight="1">
      <c r="A78" s="69" t="s">
        <v>143</v>
      </c>
      <c r="B78" s="263" t="s">
        <v>22</v>
      </c>
      <c r="C78" s="264"/>
      <c r="D78" s="265"/>
    </row>
    <row r="79" spans="1:9" s="2" customFormat="1">
      <c r="A79" s="3" t="s">
        <v>20</v>
      </c>
      <c r="B79" s="9" t="s">
        <v>142</v>
      </c>
      <c r="C79" s="20" t="s">
        <v>11</v>
      </c>
      <c r="D79" s="22">
        <f>156*5.3</f>
        <v>826.8</v>
      </c>
    </row>
    <row r="80" spans="1:9" s="2" customFormat="1" ht="18" customHeight="1" thickBot="1">
      <c r="A80" s="77"/>
      <c r="B80" s="27" t="s">
        <v>27</v>
      </c>
      <c r="C80" s="28" t="s">
        <v>11</v>
      </c>
      <c r="D80" s="29">
        <f>SUM(D79)</f>
        <v>826.8</v>
      </c>
    </row>
    <row r="81" spans="1:4" ht="18" customHeight="1" thickTop="1">
      <c r="A81" s="266"/>
      <c r="B81" s="266"/>
      <c r="C81" s="266"/>
      <c r="D81" s="266"/>
    </row>
    <row r="82" spans="1:4" ht="18" customHeight="1">
      <c r="A82" s="267"/>
      <c r="B82" s="267"/>
      <c r="C82" s="267"/>
      <c r="D82" s="267"/>
    </row>
    <row r="83" spans="1:4" ht="18" customHeight="1">
      <c r="A83" s="267"/>
      <c r="B83" s="267"/>
      <c r="C83" s="267"/>
      <c r="D83" s="267"/>
    </row>
    <row r="84" spans="1:4" ht="18" customHeight="1">
      <c r="A84" s="267"/>
      <c r="B84" s="267"/>
      <c r="C84" s="267"/>
      <c r="D84" s="267"/>
    </row>
    <row r="85" spans="1:4">
      <c r="A85" s="267"/>
      <c r="B85" s="267"/>
      <c r="C85" s="267"/>
      <c r="D85" s="267"/>
    </row>
    <row r="86" spans="1:4">
      <c r="A86" s="267"/>
      <c r="B86" s="267"/>
      <c r="C86" s="267"/>
      <c r="D86" s="267"/>
    </row>
    <row r="87" spans="1:4">
      <c r="A87" s="267"/>
      <c r="B87" s="267"/>
      <c r="C87" s="267"/>
      <c r="D87" s="267"/>
    </row>
    <row r="88" spans="1:4">
      <c r="A88" s="267"/>
      <c r="B88" s="267"/>
      <c r="C88" s="267"/>
      <c r="D88" s="267"/>
    </row>
    <row r="89" spans="1:4">
      <c r="A89" s="267"/>
      <c r="B89" s="267"/>
      <c r="C89" s="267"/>
      <c r="D89" s="267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</sheetData>
  <customSheetViews>
    <customSheetView guid="{3E3604AA-1B78-4EF7-9E14-22AE5816212E}" scale="110" showPageBreaks="1" view="pageBreakPreview">
      <selection activeCell="I12" sqref="I12"/>
      <pageMargins left="0.511811024" right="0.511811024" top="0.78740157499999996" bottom="0.78740157499999996" header="0.31496062000000002" footer="0.31496062000000002"/>
      <pageSetup paperSize="9" scale="80" orientation="portrait" r:id="rId1"/>
    </customSheetView>
  </customSheetViews>
  <mergeCells count="11">
    <mergeCell ref="B11:D11"/>
    <mergeCell ref="A1:D6"/>
    <mergeCell ref="A7:D7"/>
    <mergeCell ref="A8:D8"/>
    <mergeCell ref="A9:D9"/>
    <mergeCell ref="A10:D10"/>
    <mergeCell ref="B78:D78"/>
    <mergeCell ref="A81:D89"/>
    <mergeCell ref="B64:D64"/>
    <mergeCell ref="B74:D74"/>
    <mergeCell ref="B18:D18"/>
  </mergeCells>
  <pageMargins left="0.51181102362204722" right="0.51181102362204722" top="0.39370078740157483" bottom="0.78740157480314965" header="0.31496062992125984" footer="0.31496062992125984"/>
  <pageSetup paperSize="9" scale="80" orientation="portrait" r:id="rId2"/>
  <rowBreaks count="1" manualBreakCount="1">
    <brk id="48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topLeftCell="B1" zoomScaleNormal="100" zoomScaleSheetLayoutView="100" workbookViewId="0">
      <selection activeCell="K5" sqref="K5"/>
    </sheetView>
  </sheetViews>
  <sheetFormatPr defaultRowHeight="14.4"/>
  <cols>
    <col min="1" max="1" width="14.44140625" customWidth="1"/>
    <col min="2" max="2" width="11.44140625" customWidth="1"/>
    <col min="3" max="3" width="57.109375" customWidth="1"/>
    <col min="4" max="4" width="11.6640625" customWidth="1"/>
    <col min="5" max="5" width="11.44140625" customWidth="1"/>
    <col min="6" max="6" width="12.88671875" customWidth="1"/>
    <col min="7" max="7" width="13.109375" customWidth="1"/>
    <col min="8" max="8" width="15.88671875" customWidth="1"/>
    <col min="9" max="11" width="15.33203125" customWidth="1"/>
  </cols>
  <sheetData>
    <row r="1" spans="1:11" ht="105.75" customHeight="1" thickBot="1">
      <c r="A1" s="274"/>
      <c r="B1" s="274"/>
      <c r="C1" s="274"/>
      <c r="D1" s="274"/>
      <c r="E1" s="274"/>
      <c r="F1" s="274"/>
      <c r="G1" s="274"/>
      <c r="H1" s="274"/>
      <c r="I1" s="274"/>
      <c r="J1" s="274"/>
    </row>
    <row r="2" spans="1:11" ht="24" customHeight="1" thickTop="1" thickBot="1">
      <c r="A2" s="303" t="s">
        <v>0</v>
      </c>
      <c r="B2" s="303"/>
      <c r="C2" s="303"/>
      <c r="D2" s="304" t="s">
        <v>30</v>
      </c>
      <c r="E2" s="305"/>
      <c r="F2" s="305"/>
      <c r="G2" s="305"/>
      <c r="H2" s="306" t="s">
        <v>184</v>
      </c>
      <c r="I2" s="303"/>
      <c r="J2" s="303"/>
    </row>
    <row r="3" spans="1:11" ht="15" thickTop="1">
      <c r="A3" s="307" t="s">
        <v>154</v>
      </c>
      <c r="B3" s="308"/>
      <c r="C3" s="309"/>
      <c r="D3" s="294" t="s">
        <v>162</v>
      </c>
      <c r="E3" s="295"/>
      <c r="F3" s="295"/>
      <c r="G3" s="296"/>
      <c r="H3" s="294" t="s">
        <v>1</v>
      </c>
      <c r="I3" s="295"/>
      <c r="J3" s="296"/>
    </row>
    <row r="4" spans="1:11" ht="15" thickBot="1">
      <c r="A4" s="310"/>
      <c r="B4" s="311"/>
      <c r="C4" s="312"/>
      <c r="D4" s="297" t="s">
        <v>185</v>
      </c>
      <c r="E4" s="298"/>
      <c r="F4" s="298"/>
      <c r="G4" s="299"/>
      <c r="H4" s="297"/>
      <c r="I4" s="298"/>
      <c r="J4" s="299"/>
    </row>
    <row r="5" spans="1:11" ht="15" customHeight="1" thickTop="1">
      <c r="A5" s="307" t="s">
        <v>155</v>
      </c>
      <c r="B5" s="308"/>
      <c r="C5" s="309"/>
      <c r="D5" s="297" t="s">
        <v>186</v>
      </c>
      <c r="E5" s="298"/>
      <c r="F5" s="298"/>
      <c r="G5" s="299"/>
      <c r="H5" s="284">
        <f>I38</f>
        <v>484042.89559705177</v>
      </c>
      <c r="I5" s="285"/>
      <c r="J5" s="286"/>
      <c r="K5">
        <v>484042.9</v>
      </c>
    </row>
    <row r="6" spans="1:11" ht="15" thickBot="1">
      <c r="A6" s="310"/>
      <c r="B6" s="311"/>
      <c r="C6" s="312"/>
      <c r="D6" s="313" t="s">
        <v>163</v>
      </c>
      <c r="E6" s="314"/>
      <c r="F6" s="314"/>
      <c r="G6" s="315"/>
      <c r="H6" s="287"/>
      <c r="I6" s="288"/>
      <c r="J6" s="289"/>
      <c r="K6" s="143">
        <f>I38</f>
        <v>484042.89559705177</v>
      </c>
    </row>
    <row r="7" spans="1:11" ht="16.2" thickTop="1">
      <c r="A7" s="300"/>
      <c r="B7" s="301"/>
      <c r="C7" s="301"/>
      <c r="D7" s="301"/>
      <c r="E7" s="301"/>
      <c r="F7" s="301"/>
      <c r="G7" s="301"/>
      <c r="H7" s="301"/>
      <c r="I7" s="301"/>
      <c r="J7" s="302"/>
    </row>
    <row r="8" spans="1:11" ht="30" customHeight="1">
      <c r="A8" s="323" t="s">
        <v>2</v>
      </c>
      <c r="B8" s="317" t="s">
        <v>82</v>
      </c>
      <c r="C8" s="317" t="s">
        <v>83</v>
      </c>
      <c r="D8" s="317" t="s">
        <v>84</v>
      </c>
      <c r="E8" s="321" t="s">
        <v>85</v>
      </c>
      <c r="F8" s="291" t="s">
        <v>5</v>
      </c>
      <c r="G8" s="292"/>
      <c r="H8" s="292"/>
      <c r="I8" s="293"/>
      <c r="J8" s="171" t="s">
        <v>86</v>
      </c>
    </row>
    <row r="9" spans="1:11" ht="27.6">
      <c r="A9" s="324"/>
      <c r="B9" s="318"/>
      <c r="C9" s="318"/>
      <c r="D9" s="318"/>
      <c r="E9" s="322"/>
      <c r="F9" s="108" t="s">
        <v>87</v>
      </c>
      <c r="G9" s="108" t="s">
        <v>88</v>
      </c>
      <c r="H9" s="108" t="s">
        <v>89</v>
      </c>
      <c r="I9" s="109" t="s">
        <v>90</v>
      </c>
      <c r="J9" s="172">
        <v>0.28820000000000001</v>
      </c>
    </row>
    <row r="10" spans="1:11">
      <c r="A10" s="173"/>
      <c r="B10" s="107"/>
      <c r="C10" s="107"/>
      <c r="D10" s="107"/>
      <c r="E10" s="107"/>
      <c r="F10" s="107"/>
      <c r="G10" s="107"/>
      <c r="H10" s="107"/>
      <c r="I10" s="107"/>
      <c r="J10" s="174"/>
    </row>
    <row r="11" spans="1:11">
      <c r="A11" s="255">
        <v>1</v>
      </c>
      <c r="B11" s="113"/>
      <c r="C11" s="319" t="s">
        <v>91</v>
      </c>
      <c r="D11" s="320"/>
      <c r="E11" s="110"/>
      <c r="F11" s="110"/>
      <c r="G11" s="110"/>
      <c r="H11" s="157">
        <f>H12+H13+H14</f>
        <v>15848.0110668</v>
      </c>
      <c r="I11" s="157">
        <f>I13+I12+I14</f>
        <v>20415.407856251761</v>
      </c>
      <c r="J11" s="175"/>
    </row>
    <row r="12" spans="1:11" ht="28.8">
      <c r="A12" s="256" t="s">
        <v>9</v>
      </c>
      <c r="B12" s="159" t="s">
        <v>104</v>
      </c>
      <c r="C12" s="117" t="s">
        <v>103</v>
      </c>
      <c r="D12" s="118" t="s">
        <v>11</v>
      </c>
      <c r="E12" s="114">
        <f>'MEM DE CÁLCULO'!D13</f>
        <v>826.8</v>
      </c>
      <c r="F12" s="114">
        <v>5.9168010000000004</v>
      </c>
      <c r="G12" s="111">
        <f>((F12*$J$9)+F12)</f>
        <v>7.6220230482000009</v>
      </c>
      <c r="H12" s="111">
        <f>E12*F12</f>
        <v>4892.0110667999998</v>
      </c>
      <c r="I12" s="111">
        <f>E12*G12</f>
        <v>6301.88865625176</v>
      </c>
      <c r="J12" s="176" t="s">
        <v>92</v>
      </c>
    </row>
    <row r="13" spans="1:11" ht="28.8">
      <c r="A13" s="256" t="s">
        <v>10</v>
      </c>
      <c r="B13" s="159" t="s">
        <v>106</v>
      </c>
      <c r="C13" s="117" t="s">
        <v>105</v>
      </c>
      <c r="D13" s="118" t="s">
        <v>11</v>
      </c>
      <c r="E13" s="114">
        <v>507</v>
      </c>
      <c r="F13" s="114">
        <v>9</v>
      </c>
      <c r="G13" s="111">
        <f>((F13*$J$9)+F13)</f>
        <v>11.5938</v>
      </c>
      <c r="H13" s="111">
        <f>E13*F13</f>
        <v>4563</v>
      </c>
      <c r="I13" s="111">
        <f>E13*G13</f>
        <v>5878.0565999999999</v>
      </c>
      <c r="J13" s="176" t="s">
        <v>92</v>
      </c>
    </row>
    <row r="14" spans="1:11" ht="28.8">
      <c r="A14" s="256" t="s">
        <v>108</v>
      </c>
      <c r="B14" s="159" t="s">
        <v>271</v>
      </c>
      <c r="C14" s="117" t="s">
        <v>107</v>
      </c>
      <c r="D14" s="118" t="s">
        <v>21</v>
      </c>
      <c r="E14" s="114">
        <v>1</v>
      </c>
      <c r="F14" s="114">
        <v>6393</v>
      </c>
      <c r="G14" s="111">
        <f>((F14*$J$9)+F14)</f>
        <v>8235.4626000000007</v>
      </c>
      <c r="H14" s="111">
        <f>E14*F14</f>
        <v>6393</v>
      </c>
      <c r="I14" s="111">
        <f>E14*G14</f>
        <v>8235.4626000000007</v>
      </c>
      <c r="J14" s="176" t="s">
        <v>92</v>
      </c>
    </row>
    <row r="15" spans="1:11">
      <c r="A15" s="257">
        <v>2</v>
      </c>
      <c r="B15" s="156"/>
      <c r="C15" s="290" t="s">
        <v>109</v>
      </c>
      <c r="D15" s="290"/>
      <c r="E15" s="112"/>
      <c r="F15" s="112"/>
      <c r="G15" s="112"/>
      <c r="H15" s="112">
        <f>SUM(H16:H30)</f>
        <v>337358.16000000003</v>
      </c>
      <c r="I15" s="112">
        <f>SUM(I16:I30)</f>
        <v>434584.78171200003</v>
      </c>
      <c r="J15" s="177"/>
    </row>
    <row r="16" spans="1:11" s="2" customFormat="1" ht="21.75" customHeight="1">
      <c r="A16" s="258" t="s">
        <v>13</v>
      </c>
      <c r="B16" s="167" t="s">
        <v>391</v>
      </c>
      <c r="C16" s="168" t="s">
        <v>119</v>
      </c>
      <c r="D16" s="167" t="s">
        <v>28</v>
      </c>
      <c r="E16" s="169">
        <f>'MEM DE CÁLCULO'!D21</f>
        <v>70</v>
      </c>
      <c r="F16" s="169">
        <v>108</v>
      </c>
      <c r="G16" s="170">
        <f t="shared" ref="G16:G33" si="0">((F16*$J$9)+F16)</f>
        <v>139.12559999999999</v>
      </c>
      <c r="H16" s="170">
        <f t="shared" ref="H16:H24" si="1">E16*F16</f>
        <v>7560</v>
      </c>
      <c r="I16" s="170">
        <f t="shared" ref="I16:I24" si="2">E16*G16</f>
        <v>9738.7919999999995</v>
      </c>
      <c r="J16" s="178" t="s">
        <v>92</v>
      </c>
    </row>
    <row r="17" spans="1:10" s="2" customFormat="1" ht="24.75" customHeight="1">
      <c r="A17" s="258" t="s">
        <v>14</v>
      </c>
      <c r="B17" s="167" t="s">
        <v>391</v>
      </c>
      <c r="C17" s="119" t="s">
        <v>110</v>
      </c>
      <c r="D17" s="118" t="s">
        <v>28</v>
      </c>
      <c r="E17" s="169">
        <f>'MEM DE CÁLCULO'!D24</f>
        <v>144</v>
      </c>
      <c r="F17" s="169">
        <v>116</v>
      </c>
      <c r="G17" s="170">
        <f>((F17*$J$9)+F17)</f>
        <v>149.43119999999999</v>
      </c>
      <c r="H17" s="170">
        <f t="shared" si="1"/>
        <v>16704</v>
      </c>
      <c r="I17" s="170">
        <f t="shared" si="2"/>
        <v>21518.092799999999</v>
      </c>
      <c r="J17" s="178" t="s">
        <v>92</v>
      </c>
    </row>
    <row r="18" spans="1:10" ht="23.25" customHeight="1">
      <c r="A18" s="258" t="s">
        <v>407</v>
      </c>
      <c r="B18" s="162" t="s">
        <v>391</v>
      </c>
      <c r="C18" s="119" t="s">
        <v>111</v>
      </c>
      <c r="D18" s="120" t="s">
        <v>28</v>
      </c>
      <c r="E18" s="114">
        <f>'MEM DE CÁLCULO'!D27</f>
        <v>468</v>
      </c>
      <c r="F18" s="114">
        <v>98</v>
      </c>
      <c r="G18" s="111">
        <f t="shared" si="0"/>
        <v>126.2436</v>
      </c>
      <c r="H18" s="111">
        <f t="shared" si="1"/>
        <v>45864</v>
      </c>
      <c r="I18" s="111">
        <f t="shared" si="2"/>
        <v>59082.004800000002</v>
      </c>
      <c r="J18" s="176" t="s">
        <v>92</v>
      </c>
    </row>
    <row r="19" spans="1:10" ht="24" customHeight="1">
      <c r="A19" s="258" t="s">
        <v>408</v>
      </c>
      <c r="B19" s="162" t="s">
        <v>391</v>
      </c>
      <c r="C19" s="119" t="s">
        <v>112</v>
      </c>
      <c r="D19" s="120" t="s">
        <v>28</v>
      </c>
      <c r="E19" s="114">
        <f>'MEM DE CÁLCULO'!D30</f>
        <v>156</v>
      </c>
      <c r="F19" s="114">
        <v>90</v>
      </c>
      <c r="G19" s="111">
        <f t="shared" si="0"/>
        <v>115.938</v>
      </c>
      <c r="H19" s="111">
        <f t="shared" si="1"/>
        <v>14040</v>
      </c>
      <c r="I19" s="111">
        <f t="shared" si="2"/>
        <v>18086.328000000001</v>
      </c>
      <c r="J19" s="176" t="s">
        <v>92</v>
      </c>
    </row>
    <row r="20" spans="1:10" ht="23.25" customHeight="1">
      <c r="A20" s="258" t="s">
        <v>409</v>
      </c>
      <c r="B20" s="162" t="s">
        <v>391</v>
      </c>
      <c r="C20" s="119" t="s">
        <v>113</v>
      </c>
      <c r="D20" s="120" t="s">
        <v>28</v>
      </c>
      <c r="E20" s="114">
        <f>'MEM DE CÁLCULO'!D33</f>
        <v>1890</v>
      </c>
      <c r="F20" s="114">
        <v>19</v>
      </c>
      <c r="G20" s="111">
        <f t="shared" si="0"/>
        <v>24.4758</v>
      </c>
      <c r="H20" s="111">
        <f t="shared" si="1"/>
        <v>35910</v>
      </c>
      <c r="I20" s="111">
        <f t="shared" si="2"/>
        <v>46259.262000000002</v>
      </c>
      <c r="J20" s="176" t="s">
        <v>92</v>
      </c>
    </row>
    <row r="21" spans="1:10" ht="23.25" customHeight="1">
      <c r="A21" s="258" t="s">
        <v>410</v>
      </c>
      <c r="B21" s="236" t="s">
        <v>391</v>
      </c>
      <c r="C21" s="237" t="s">
        <v>114</v>
      </c>
      <c r="D21" s="238" t="s">
        <v>28</v>
      </c>
      <c r="E21" s="239">
        <f>'MEM DE CÁLCULO'!D36</f>
        <v>468</v>
      </c>
      <c r="F21" s="239">
        <v>24</v>
      </c>
      <c r="G21" s="240">
        <f t="shared" si="0"/>
        <v>30.916800000000002</v>
      </c>
      <c r="H21" s="240">
        <f t="shared" si="1"/>
        <v>11232</v>
      </c>
      <c r="I21" s="240">
        <f t="shared" si="2"/>
        <v>14469.062400000001</v>
      </c>
      <c r="J21" s="241" t="s">
        <v>92</v>
      </c>
    </row>
    <row r="22" spans="1:10" ht="28.8">
      <c r="A22" s="258" t="s">
        <v>411</v>
      </c>
      <c r="B22" s="242" t="s">
        <v>144</v>
      </c>
      <c r="C22" s="243" t="s">
        <v>115</v>
      </c>
      <c r="D22" s="244" t="s">
        <v>11</v>
      </c>
      <c r="E22" s="245">
        <f>'MEM DE CÁLCULO'!D39</f>
        <v>140.4</v>
      </c>
      <c r="F22" s="245">
        <v>30</v>
      </c>
      <c r="G22" s="246">
        <f t="shared" ref="G22:G30" si="3">((F22*$J$9)+F22)</f>
        <v>38.646000000000001</v>
      </c>
      <c r="H22" s="246">
        <f t="shared" si="1"/>
        <v>4212</v>
      </c>
      <c r="I22" s="246">
        <f t="shared" si="2"/>
        <v>5425.8984</v>
      </c>
      <c r="J22" s="246" t="s">
        <v>92</v>
      </c>
    </row>
    <row r="23" spans="1:10" ht="20.25" customHeight="1">
      <c r="A23" s="258" t="s">
        <v>412</v>
      </c>
      <c r="B23" s="162" t="s">
        <v>391</v>
      </c>
      <c r="C23" s="119" t="s">
        <v>125</v>
      </c>
      <c r="D23" s="120" t="s">
        <v>28</v>
      </c>
      <c r="E23" s="114">
        <f>'MEM DE CÁLCULO'!D42</f>
        <v>120</v>
      </c>
      <c r="F23" s="114">
        <v>40</v>
      </c>
      <c r="G23" s="111">
        <f t="shared" si="3"/>
        <v>51.527999999999999</v>
      </c>
      <c r="H23" s="111">
        <f t="shared" si="1"/>
        <v>4800</v>
      </c>
      <c r="I23" s="111">
        <f t="shared" si="2"/>
        <v>6183.36</v>
      </c>
      <c r="J23" s="176" t="s">
        <v>92</v>
      </c>
    </row>
    <row r="24" spans="1:10" ht="25.5" customHeight="1">
      <c r="A24" s="258" t="s">
        <v>413</v>
      </c>
      <c r="B24" s="162" t="s">
        <v>391</v>
      </c>
      <c r="C24" s="119" t="s">
        <v>126</v>
      </c>
      <c r="D24" s="120" t="s">
        <v>28</v>
      </c>
      <c r="E24" s="114">
        <f>'MEM DE CÁLCULO'!D45</f>
        <v>144</v>
      </c>
      <c r="F24" s="114">
        <v>32</v>
      </c>
      <c r="G24" s="111">
        <f t="shared" si="3"/>
        <v>41.2224</v>
      </c>
      <c r="H24" s="111">
        <f t="shared" si="1"/>
        <v>4608</v>
      </c>
      <c r="I24" s="111">
        <f t="shared" si="2"/>
        <v>5936.0255999999999</v>
      </c>
      <c r="J24" s="176" t="s">
        <v>92</v>
      </c>
    </row>
    <row r="25" spans="1:10" ht="25.5" customHeight="1">
      <c r="A25" s="258" t="s">
        <v>414</v>
      </c>
      <c r="B25" s="162" t="s">
        <v>391</v>
      </c>
      <c r="C25" s="243" t="s">
        <v>405</v>
      </c>
      <c r="D25" s="244" t="s">
        <v>28</v>
      </c>
      <c r="E25" s="245">
        <v>512</v>
      </c>
      <c r="F25" s="245">
        <v>147</v>
      </c>
      <c r="G25" s="246">
        <f t="shared" si="3"/>
        <v>189.36539999999999</v>
      </c>
      <c r="H25" s="246">
        <f t="shared" ref="H25" si="4">E25*F25</f>
        <v>75264</v>
      </c>
      <c r="I25" s="246">
        <f t="shared" ref="I25" si="5">E25*G25</f>
        <v>96955.084799999997</v>
      </c>
      <c r="J25" s="241" t="s">
        <v>92</v>
      </c>
    </row>
    <row r="26" spans="1:10" ht="57.6">
      <c r="A26" s="258" t="s">
        <v>415</v>
      </c>
      <c r="B26" s="162" t="s">
        <v>168</v>
      </c>
      <c r="C26" s="119" t="s">
        <v>167</v>
      </c>
      <c r="D26" s="187" t="s">
        <v>169</v>
      </c>
      <c r="E26" s="114">
        <f>'MEM DE CÁLCULO'!D51</f>
        <v>1152</v>
      </c>
      <c r="F26" s="114">
        <v>27.85</v>
      </c>
      <c r="G26" s="111">
        <f t="shared" si="3"/>
        <v>35.876370000000001</v>
      </c>
      <c r="H26" s="111">
        <f t="shared" ref="H26" si="6">E26*F26</f>
        <v>32083.200000000001</v>
      </c>
      <c r="I26" s="111">
        <f t="shared" ref="I26" si="7">E26*G26</f>
        <v>41329.578240000003</v>
      </c>
      <c r="J26" s="176" t="s">
        <v>92</v>
      </c>
    </row>
    <row r="27" spans="1:10" ht="28.8">
      <c r="A27" s="258" t="s">
        <v>416</v>
      </c>
      <c r="B27" s="162" t="s">
        <v>178</v>
      </c>
      <c r="C27" s="119" t="s">
        <v>170</v>
      </c>
      <c r="D27" s="120" t="s">
        <v>75</v>
      </c>
      <c r="E27" s="114">
        <f>'MEM DE CÁLCULO'!D54</f>
        <v>1152</v>
      </c>
      <c r="F27" s="114">
        <v>36</v>
      </c>
      <c r="G27" s="111">
        <f t="shared" si="3"/>
        <v>46.3752</v>
      </c>
      <c r="H27" s="111">
        <f t="shared" ref="H27" si="8">E27*F27</f>
        <v>41472</v>
      </c>
      <c r="I27" s="111">
        <f t="shared" ref="I27" si="9">E27*G27</f>
        <v>53424.2304</v>
      </c>
      <c r="J27" s="176" t="s">
        <v>92</v>
      </c>
    </row>
    <row r="28" spans="1:10" ht="28.8">
      <c r="A28" s="258" t="s">
        <v>417</v>
      </c>
      <c r="B28" s="162" t="s">
        <v>179</v>
      </c>
      <c r="C28" s="119" t="s">
        <v>171</v>
      </c>
      <c r="D28" s="120" t="s">
        <v>75</v>
      </c>
      <c r="E28" s="114">
        <f>'MEM DE CÁLCULO'!D57</f>
        <v>1152</v>
      </c>
      <c r="F28" s="114">
        <v>13.56</v>
      </c>
      <c r="G28" s="111">
        <f t="shared" si="3"/>
        <v>17.467992000000002</v>
      </c>
      <c r="H28" s="111">
        <f t="shared" ref="H28" si="10">E28*F28</f>
        <v>15621.12</v>
      </c>
      <c r="I28" s="111">
        <f t="shared" ref="I28" si="11">E28*G28</f>
        <v>20123.126784000004</v>
      </c>
      <c r="J28" s="176" t="s">
        <v>92</v>
      </c>
    </row>
    <row r="29" spans="1:10" ht="28.8">
      <c r="A29" s="258" t="s">
        <v>418</v>
      </c>
      <c r="B29" s="162" t="s">
        <v>180</v>
      </c>
      <c r="C29" s="188" t="s">
        <v>172</v>
      </c>
      <c r="D29" s="120" t="s">
        <v>75</v>
      </c>
      <c r="E29" s="114">
        <f>'MEM DE CÁLCULO'!D60</f>
        <v>1152</v>
      </c>
      <c r="F29" s="114">
        <v>17.100000000000001</v>
      </c>
      <c r="G29" s="111">
        <f t="shared" si="3"/>
        <v>22.028220000000001</v>
      </c>
      <c r="H29" s="111">
        <f t="shared" ref="H29" si="12">E29*F29</f>
        <v>19699.2</v>
      </c>
      <c r="I29" s="111">
        <f t="shared" ref="I29" si="13">E29*G29</f>
        <v>25376.509440000002</v>
      </c>
      <c r="J29" s="176" t="s">
        <v>92</v>
      </c>
    </row>
    <row r="30" spans="1:10" ht="28.8">
      <c r="A30" s="258" t="s">
        <v>419</v>
      </c>
      <c r="B30" s="162" t="s">
        <v>181</v>
      </c>
      <c r="C30" s="99" t="s">
        <v>173</v>
      </c>
      <c r="D30" s="120" t="s">
        <v>75</v>
      </c>
      <c r="E30" s="114">
        <f>'MEM DE CÁLCULO'!D63</f>
        <v>576</v>
      </c>
      <c r="F30" s="114">
        <v>14.39</v>
      </c>
      <c r="G30" s="111">
        <f t="shared" si="3"/>
        <v>18.537198</v>
      </c>
      <c r="H30" s="111">
        <f t="shared" ref="H30" si="14">E30*F30</f>
        <v>8288.64</v>
      </c>
      <c r="I30" s="111">
        <f t="shared" ref="I30" si="15">E30*G30</f>
        <v>10677.426047999999</v>
      </c>
      <c r="J30" s="176" t="s">
        <v>92</v>
      </c>
    </row>
    <row r="31" spans="1:10">
      <c r="A31" s="257">
        <v>3</v>
      </c>
      <c r="B31" s="156"/>
      <c r="C31" s="290" t="s">
        <v>136</v>
      </c>
      <c r="D31" s="290"/>
      <c r="E31" s="112"/>
      <c r="F31" s="112"/>
      <c r="G31" s="112"/>
      <c r="H31" s="112">
        <f>SUM(H32:H33)</f>
        <v>11038</v>
      </c>
      <c r="I31" s="112">
        <f>SUM(I32:I33)</f>
        <v>14219.151600000001</v>
      </c>
      <c r="J31" s="177"/>
    </row>
    <row r="32" spans="1:10" ht="20.25" customHeight="1">
      <c r="A32" s="256" t="s">
        <v>16</v>
      </c>
      <c r="B32" s="116" t="s">
        <v>391</v>
      </c>
      <c r="C32" s="119" t="s">
        <v>128</v>
      </c>
      <c r="D32" s="120" t="s">
        <v>79</v>
      </c>
      <c r="E32" s="114">
        <f>'MEM DE CÁLCULO'!D70</f>
        <v>400</v>
      </c>
      <c r="F32" s="121">
        <v>12.52</v>
      </c>
      <c r="G32" s="111">
        <f t="shared" si="0"/>
        <v>16.128264000000001</v>
      </c>
      <c r="H32" s="111">
        <f t="shared" ref="H32:H33" si="16">E32*F32</f>
        <v>5008</v>
      </c>
      <c r="I32" s="111">
        <f>E32*G32</f>
        <v>6451.3056000000006</v>
      </c>
      <c r="J32" s="176" t="s">
        <v>92</v>
      </c>
    </row>
    <row r="33" spans="1:10" ht="21.75" customHeight="1">
      <c r="A33" s="256" t="s">
        <v>68</v>
      </c>
      <c r="B33" s="116" t="s">
        <v>391</v>
      </c>
      <c r="C33" s="119" t="s">
        <v>137</v>
      </c>
      <c r="D33" s="120" t="s">
        <v>79</v>
      </c>
      <c r="E33" s="114">
        <f>'MEM DE CÁLCULO'!D73</f>
        <v>536</v>
      </c>
      <c r="F33" s="121">
        <v>11.25</v>
      </c>
      <c r="G33" s="111">
        <f t="shared" si="0"/>
        <v>14.49225</v>
      </c>
      <c r="H33" s="111">
        <f t="shared" si="16"/>
        <v>6030</v>
      </c>
      <c r="I33" s="111">
        <f t="shared" ref="I33:I37" si="17">E33*G33</f>
        <v>7767.8460000000005</v>
      </c>
      <c r="J33" s="176" t="s">
        <v>92</v>
      </c>
    </row>
    <row r="34" spans="1:10">
      <c r="A34" s="259">
        <v>4</v>
      </c>
      <c r="B34" s="156"/>
      <c r="C34" s="290" t="s">
        <v>93</v>
      </c>
      <c r="D34" s="290"/>
      <c r="E34" s="112"/>
      <c r="F34" s="112"/>
      <c r="G34" s="112"/>
      <c r="H34" s="112">
        <f>SUM(H35:H35)</f>
        <v>7637.76</v>
      </c>
      <c r="I34" s="112">
        <f>SUM(I35:I35)</f>
        <v>9838.9624320000003</v>
      </c>
      <c r="J34" s="177"/>
    </row>
    <row r="35" spans="1:10" ht="28.8">
      <c r="A35" s="260" t="s">
        <v>18</v>
      </c>
      <c r="B35" s="116" t="s">
        <v>141</v>
      </c>
      <c r="C35" s="119" t="s">
        <v>140</v>
      </c>
      <c r="D35" s="123" t="s">
        <v>11</v>
      </c>
      <c r="E35" s="111">
        <f>'MEM DE CÁLCULO'!D77</f>
        <v>561.6</v>
      </c>
      <c r="F35" s="122">
        <v>13.6</v>
      </c>
      <c r="G35" s="111">
        <f t="shared" ref="G35:G37" si="18">((F35*$J$9)+F35)</f>
        <v>17.51952</v>
      </c>
      <c r="H35" s="111">
        <f>E35*F35</f>
        <v>7637.76</v>
      </c>
      <c r="I35" s="111">
        <f t="shared" si="17"/>
        <v>9838.9624320000003</v>
      </c>
      <c r="J35" s="176" t="s">
        <v>92</v>
      </c>
    </row>
    <row r="36" spans="1:10">
      <c r="A36" s="259">
        <v>5</v>
      </c>
      <c r="B36" s="156"/>
      <c r="C36" s="290" t="s">
        <v>94</v>
      </c>
      <c r="D36" s="290"/>
      <c r="E36" s="112"/>
      <c r="F36" s="112"/>
      <c r="G36" s="112"/>
      <c r="H36" s="112">
        <f>H37</f>
        <v>3869.4239999999995</v>
      </c>
      <c r="I36" s="112">
        <f>I37</f>
        <v>4984.5919967999998</v>
      </c>
      <c r="J36" s="177"/>
    </row>
    <row r="37" spans="1:10" ht="29.4" thickBot="1">
      <c r="A37" s="261" t="s">
        <v>19</v>
      </c>
      <c r="B37" s="179" t="s">
        <v>29</v>
      </c>
      <c r="C37" s="214" t="s">
        <v>23</v>
      </c>
      <c r="D37" s="180" t="s">
        <v>11</v>
      </c>
      <c r="E37" s="181">
        <f>'MEM DE CÁLCULO'!D80</f>
        <v>826.8</v>
      </c>
      <c r="F37" s="181">
        <v>4.68</v>
      </c>
      <c r="G37" s="181">
        <f t="shared" si="18"/>
        <v>6.0287759999999997</v>
      </c>
      <c r="H37" s="181">
        <f>E37*F37</f>
        <v>3869.4239999999995</v>
      </c>
      <c r="I37" s="181">
        <f t="shared" si="17"/>
        <v>4984.5919967999998</v>
      </c>
      <c r="J37" s="182" t="s">
        <v>92</v>
      </c>
    </row>
    <row r="38" spans="1:10" ht="15.6" thickTop="1" thickBot="1">
      <c r="A38" s="325" t="s">
        <v>95</v>
      </c>
      <c r="B38" s="326"/>
      <c r="C38" s="326"/>
      <c r="D38" s="326"/>
      <c r="E38" s="326"/>
      <c r="F38" s="326"/>
      <c r="G38" s="326"/>
      <c r="H38" s="183">
        <f>H11+H15+H31+H34+H36</f>
        <v>375751.35506680002</v>
      </c>
      <c r="I38" s="184">
        <f>I11+I15+I31+I34+I36</f>
        <v>484042.89559705177</v>
      </c>
      <c r="J38" s="185"/>
    </row>
    <row r="39" spans="1:10" ht="15" thickTop="1">
      <c r="A39" s="115"/>
      <c r="B39" s="115"/>
      <c r="C39" s="165"/>
      <c r="D39" s="115"/>
      <c r="E39" s="115"/>
      <c r="F39" s="115"/>
      <c r="G39" s="115"/>
      <c r="H39" s="115"/>
      <c r="I39" s="115"/>
      <c r="J39" s="115"/>
    </row>
    <row r="40" spans="1:10">
      <c r="A40" s="101"/>
      <c r="B40" s="102"/>
      <c r="C40" s="103"/>
      <c r="D40" s="103"/>
      <c r="E40" s="102"/>
      <c r="F40" s="102"/>
      <c r="G40" s="104"/>
      <c r="H40" s="104"/>
      <c r="I40" s="105"/>
      <c r="J40" s="100"/>
    </row>
    <row r="41" spans="1:10">
      <c r="A41" s="101"/>
      <c r="B41" s="102"/>
      <c r="C41" s="103"/>
      <c r="D41" s="103"/>
      <c r="E41" s="102"/>
      <c r="F41" s="102"/>
      <c r="G41" s="104"/>
      <c r="H41" s="104"/>
      <c r="I41" s="105"/>
      <c r="J41" s="100"/>
    </row>
    <row r="42" spans="1:10">
      <c r="A42" s="101"/>
      <c r="B42" s="102"/>
      <c r="C42" s="103"/>
      <c r="D42" s="103"/>
      <c r="E42" s="102"/>
      <c r="F42" s="102"/>
      <c r="G42" s="104"/>
      <c r="H42" s="104"/>
      <c r="I42" s="105"/>
      <c r="J42" s="100"/>
    </row>
    <row r="43" spans="1:10">
      <c r="A43" s="101"/>
      <c r="B43" s="102"/>
      <c r="C43" s="103"/>
      <c r="D43" s="103"/>
      <c r="E43" s="102"/>
      <c r="F43" s="102"/>
      <c r="G43" s="104"/>
      <c r="H43" s="104"/>
      <c r="I43" s="105"/>
      <c r="J43" s="100"/>
    </row>
    <row r="44" spans="1:10">
      <c r="A44" s="106"/>
      <c r="B44" s="102"/>
      <c r="C44" s="103"/>
      <c r="D44" s="103"/>
      <c r="E44" s="102"/>
      <c r="F44" s="102"/>
      <c r="G44" s="104"/>
      <c r="H44" s="104"/>
      <c r="I44" s="100"/>
    </row>
    <row r="45" spans="1:10">
      <c r="A45" s="316"/>
      <c r="B45" s="316"/>
      <c r="C45" s="316"/>
      <c r="D45" s="316"/>
      <c r="E45" s="316"/>
      <c r="F45" s="316"/>
      <c r="G45" s="316"/>
      <c r="H45" s="316"/>
      <c r="I45" s="316"/>
      <c r="J45" s="100"/>
    </row>
    <row r="46" spans="1:10">
      <c r="A46" s="101"/>
      <c r="B46" s="102"/>
      <c r="C46" s="103"/>
      <c r="D46" s="103"/>
      <c r="E46" s="102"/>
      <c r="F46" s="102"/>
      <c r="G46" s="104"/>
      <c r="H46" s="104"/>
      <c r="I46" s="105"/>
      <c r="J46" s="100"/>
    </row>
  </sheetData>
  <mergeCells count="26">
    <mergeCell ref="A45:I45"/>
    <mergeCell ref="C8:C9"/>
    <mergeCell ref="C11:D11"/>
    <mergeCell ref="C15:D15"/>
    <mergeCell ref="E8:E9"/>
    <mergeCell ref="D8:D9"/>
    <mergeCell ref="B8:B9"/>
    <mergeCell ref="A8:A9"/>
    <mergeCell ref="C31:D31"/>
    <mergeCell ref="A38:G38"/>
    <mergeCell ref="C36:D36"/>
    <mergeCell ref="H5:J6"/>
    <mergeCell ref="A1:J1"/>
    <mergeCell ref="C34:D34"/>
    <mergeCell ref="F8:I8"/>
    <mergeCell ref="H3:J4"/>
    <mergeCell ref="A7:J7"/>
    <mergeCell ref="A2:C2"/>
    <mergeCell ref="D2:G2"/>
    <mergeCell ref="H2:J2"/>
    <mergeCell ref="A3:C4"/>
    <mergeCell ref="A5:C6"/>
    <mergeCell ref="D3:G3"/>
    <mergeCell ref="D4:G4"/>
    <mergeCell ref="D5:G5"/>
    <mergeCell ref="D6:G6"/>
  </mergeCells>
  <pageMargins left="0.51181102362204722" right="0.51181102362204722" top="0.19685039370078741" bottom="0.19685039370078741" header="0.31496062992125984" footer="0.31496062992125984"/>
  <pageSetup paperSize="9" scale="75" orientation="landscape" r:id="rId1"/>
  <rowBreaks count="1" manualBreakCount="1">
    <brk id="2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view="pageBreakPreview" zoomScaleNormal="100" zoomScaleSheetLayoutView="100" workbookViewId="0">
      <selection activeCell="G21" sqref="G21"/>
    </sheetView>
  </sheetViews>
  <sheetFormatPr defaultRowHeight="14.4"/>
  <cols>
    <col min="2" max="2" width="47.88671875" customWidth="1"/>
    <col min="3" max="3" width="13.88671875" customWidth="1"/>
    <col min="4" max="4" width="13.44140625" customWidth="1"/>
    <col min="5" max="5" width="14.109375" customWidth="1"/>
    <col min="6" max="6" width="24.88671875" customWidth="1"/>
    <col min="7" max="7" width="18.44140625" customWidth="1"/>
    <col min="8" max="8" width="12.109375" customWidth="1"/>
    <col min="9" max="9" width="13" customWidth="1"/>
  </cols>
  <sheetData>
    <row r="1" spans="1:10">
      <c r="A1" s="330"/>
      <c r="B1" s="330"/>
      <c r="C1" s="330"/>
      <c r="D1" s="330"/>
      <c r="E1" s="330"/>
      <c r="F1" s="330"/>
      <c r="G1" s="330"/>
      <c r="H1" s="30"/>
      <c r="I1" s="30"/>
      <c r="J1" s="30"/>
    </row>
    <row r="2" spans="1:10">
      <c r="A2" s="330"/>
      <c r="B2" s="330"/>
      <c r="C2" s="330"/>
      <c r="D2" s="330"/>
      <c r="E2" s="330"/>
      <c r="F2" s="330"/>
      <c r="G2" s="330"/>
      <c r="H2" s="30"/>
      <c r="I2" s="30"/>
      <c r="J2" s="30"/>
    </row>
    <row r="3" spans="1:10" ht="22.5" customHeight="1">
      <c r="A3" s="330"/>
      <c r="B3" s="330"/>
      <c r="C3" s="330"/>
      <c r="D3" s="330"/>
      <c r="E3" s="330"/>
      <c r="F3" s="330"/>
      <c r="G3" s="330"/>
      <c r="H3" s="30"/>
      <c r="I3" s="30"/>
      <c r="J3" s="30"/>
    </row>
    <row r="4" spans="1:10" ht="18" customHeight="1">
      <c r="A4" s="330"/>
      <c r="B4" s="330"/>
      <c r="C4" s="330"/>
      <c r="D4" s="330"/>
      <c r="E4" s="330"/>
      <c r="F4" s="330"/>
      <c r="G4" s="330"/>
      <c r="H4" s="30"/>
      <c r="I4" s="30"/>
      <c r="J4" s="30"/>
    </row>
    <row r="5" spans="1:10" ht="21" customHeight="1">
      <c r="A5" s="330"/>
      <c r="B5" s="330"/>
      <c r="C5" s="330"/>
      <c r="D5" s="330"/>
      <c r="E5" s="330"/>
      <c r="F5" s="330"/>
      <c r="G5" s="330"/>
      <c r="H5" s="30"/>
      <c r="I5" s="30"/>
      <c r="J5" s="30"/>
    </row>
    <row r="6" spans="1:10" ht="12.75" customHeight="1" thickBot="1">
      <c r="A6" s="274"/>
      <c r="B6" s="274"/>
      <c r="C6" s="274"/>
      <c r="D6" s="274"/>
      <c r="E6" s="274"/>
      <c r="F6" s="274"/>
      <c r="G6" s="274"/>
      <c r="H6" s="31"/>
      <c r="I6" s="31"/>
      <c r="J6" s="31"/>
    </row>
    <row r="7" spans="1:10" ht="28.5" customHeight="1" thickTop="1" thickBot="1">
      <c r="A7" s="303" t="s">
        <v>0</v>
      </c>
      <c r="B7" s="303"/>
      <c r="C7" s="303"/>
      <c r="D7" s="84" t="s">
        <v>30</v>
      </c>
      <c r="E7" s="85"/>
      <c r="F7" s="86" t="s">
        <v>31</v>
      </c>
      <c r="G7" s="90"/>
      <c r="H7" s="87"/>
      <c r="I7" s="88"/>
      <c r="J7" s="88"/>
    </row>
    <row r="8" spans="1:10" ht="27.75" customHeight="1" thickTop="1" thickBot="1">
      <c r="A8" s="336" t="s">
        <v>387</v>
      </c>
      <c r="B8" s="337"/>
      <c r="C8" s="337"/>
      <c r="D8" s="338"/>
      <c r="E8" s="81" t="s">
        <v>1</v>
      </c>
      <c r="F8" s="345">
        <f>ORÇAMENTO!H5</f>
        <v>484042.89559705177</v>
      </c>
      <c r="G8" s="346"/>
      <c r="H8" s="331"/>
      <c r="I8" s="331"/>
      <c r="J8" s="331"/>
    </row>
    <row r="9" spans="1:10" ht="40.5" customHeight="1" thickTop="1" thickBot="1">
      <c r="A9" s="82"/>
      <c r="B9" s="334" t="s">
        <v>386</v>
      </c>
      <c r="C9" s="335"/>
      <c r="D9" s="81" t="s">
        <v>390</v>
      </c>
      <c r="E9" s="342"/>
      <c r="F9" s="343"/>
      <c r="G9" s="344"/>
      <c r="H9" s="89"/>
      <c r="I9" s="89"/>
      <c r="J9" s="89"/>
    </row>
    <row r="10" spans="1:10" ht="7.5" customHeight="1" thickTop="1">
      <c r="A10" s="89"/>
      <c r="B10" s="91"/>
      <c r="C10" s="91"/>
      <c r="D10" s="91"/>
      <c r="E10" s="91"/>
      <c r="F10" s="91"/>
      <c r="G10" s="89"/>
      <c r="H10" s="89"/>
      <c r="I10" s="89"/>
      <c r="J10" s="89"/>
    </row>
    <row r="11" spans="1:10" ht="22.5" customHeight="1">
      <c r="A11" s="339" t="s">
        <v>187</v>
      </c>
      <c r="B11" s="340"/>
      <c r="C11" s="340"/>
      <c r="D11" s="340"/>
      <c r="E11" s="340"/>
      <c r="F11" s="340"/>
      <c r="G11" s="341"/>
    </row>
    <row r="12" spans="1:10" ht="18" customHeight="1">
      <c r="A12" s="332" t="s">
        <v>69</v>
      </c>
      <c r="B12" s="333"/>
      <c r="C12" s="95" t="s">
        <v>70</v>
      </c>
      <c r="D12" s="95" t="s">
        <v>4</v>
      </c>
      <c r="E12" s="95" t="s">
        <v>71</v>
      </c>
      <c r="F12" s="95" t="s">
        <v>72</v>
      </c>
      <c r="G12" s="95" t="s">
        <v>6</v>
      </c>
      <c r="H12" s="227"/>
      <c r="I12">
        <f>SUM(I13:I19)</f>
        <v>6.7099999999999991</v>
      </c>
    </row>
    <row r="13" spans="1:10">
      <c r="A13" s="92" t="s">
        <v>74</v>
      </c>
      <c r="B13" s="92" t="s">
        <v>73</v>
      </c>
      <c r="C13" s="83" t="s">
        <v>76</v>
      </c>
      <c r="D13" s="83" t="s">
        <v>75</v>
      </c>
      <c r="E13" s="94">
        <v>0.113</v>
      </c>
      <c r="F13" s="93">
        <v>6.7</v>
      </c>
      <c r="G13" s="93">
        <f>F13*E13</f>
        <v>0.7571</v>
      </c>
      <c r="H13" s="227"/>
      <c r="I13">
        <v>0.75</v>
      </c>
    </row>
    <row r="14" spans="1:10">
      <c r="A14" s="92" t="s">
        <v>188</v>
      </c>
      <c r="B14" s="92" t="s">
        <v>193</v>
      </c>
      <c r="C14" s="83" t="s">
        <v>76</v>
      </c>
      <c r="D14" s="83" t="s">
        <v>75</v>
      </c>
      <c r="E14" s="94">
        <v>0.105</v>
      </c>
      <c r="F14" s="93">
        <v>12.06</v>
      </c>
      <c r="G14" s="93">
        <f t="shared" ref="G14:G19" si="0">F14*E14</f>
        <v>1.2663</v>
      </c>
      <c r="H14" s="227"/>
      <c r="I14">
        <v>1.26</v>
      </c>
    </row>
    <row r="15" spans="1:10">
      <c r="A15" s="92" t="s">
        <v>77</v>
      </c>
      <c r="B15" s="92" t="s">
        <v>78</v>
      </c>
      <c r="C15" s="83" t="s">
        <v>76</v>
      </c>
      <c r="D15" s="83" t="s">
        <v>75</v>
      </c>
      <c r="E15" s="94">
        <v>0.26500000000000001</v>
      </c>
      <c r="F15" s="92">
        <v>4.8499999999999996</v>
      </c>
      <c r="G15" s="93">
        <f t="shared" si="0"/>
        <v>1.28525</v>
      </c>
      <c r="H15" s="227"/>
      <c r="I15">
        <v>1.28</v>
      </c>
    </row>
    <row r="16" spans="1:10">
      <c r="A16" s="92" t="s">
        <v>80</v>
      </c>
      <c r="B16" s="92" t="s">
        <v>189</v>
      </c>
      <c r="C16" s="83" t="s">
        <v>76</v>
      </c>
      <c r="D16" s="83" t="s">
        <v>267</v>
      </c>
      <c r="E16" s="94">
        <v>1.41E-2</v>
      </c>
      <c r="F16" s="93">
        <v>100</v>
      </c>
      <c r="G16" s="93">
        <f t="shared" si="0"/>
        <v>1.41</v>
      </c>
      <c r="H16" s="227"/>
      <c r="I16">
        <v>1.41</v>
      </c>
    </row>
    <row r="17" spans="1:9">
      <c r="A17" s="92" t="s">
        <v>194</v>
      </c>
      <c r="B17" s="92" t="s">
        <v>190</v>
      </c>
      <c r="C17" s="83" t="s">
        <v>76</v>
      </c>
      <c r="D17" s="83" t="s">
        <v>79</v>
      </c>
      <c r="E17" s="94">
        <v>1.55E-2</v>
      </c>
      <c r="F17" s="93">
        <v>74</v>
      </c>
      <c r="G17" s="93">
        <f t="shared" si="0"/>
        <v>1.147</v>
      </c>
      <c r="H17" s="227"/>
      <c r="I17">
        <v>1.1499999999999999</v>
      </c>
    </row>
    <row r="18" spans="1:9">
      <c r="A18" s="92" t="s">
        <v>195</v>
      </c>
      <c r="B18" s="92" t="s">
        <v>191</v>
      </c>
      <c r="C18" s="83" t="s">
        <v>76</v>
      </c>
      <c r="D18" s="83" t="s">
        <v>79</v>
      </c>
      <c r="E18" s="94">
        <v>0.05</v>
      </c>
      <c r="F18" s="93">
        <v>8.6999999999999993</v>
      </c>
      <c r="G18" s="93">
        <f t="shared" si="0"/>
        <v>0.435</v>
      </c>
      <c r="H18" s="227"/>
      <c r="I18">
        <v>0.43</v>
      </c>
    </row>
    <row r="19" spans="1:9">
      <c r="A19" s="92" t="s">
        <v>196</v>
      </c>
      <c r="B19" s="92" t="s">
        <v>192</v>
      </c>
      <c r="C19" s="83" t="s">
        <v>76</v>
      </c>
      <c r="D19" s="83" t="s">
        <v>24</v>
      </c>
      <c r="E19" s="94">
        <v>6.0999999999999999E-2</v>
      </c>
      <c r="F19" s="93">
        <v>7.2</v>
      </c>
      <c r="G19" s="93">
        <f t="shared" si="0"/>
        <v>0.43919999999999998</v>
      </c>
      <c r="H19" s="227"/>
      <c r="I19">
        <v>0.43</v>
      </c>
    </row>
    <row r="20" spans="1:9">
      <c r="A20" s="207"/>
      <c r="B20" s="208"/>
      <c r="C20" s="208"/>
      <c r="D20" s="208"/>
      <c r="E20" s="209"/>
      <c r="F20" s="96" t="s">
        <v>81</v>
      </c>
      <c r="G20" s="93">
        <v>5.92</v>
      </c>
      <c r="H20">
        <v>2.89</v>
      </c>
      <c r="I20" s="227">
        <f>ROUND(H20/7,2)</f>
        <v>0.41</v>
      </c>
    </row>
    <row r="21" spans="1:9">
      <c r="A21" s="193"/>
      <c r="B21" s="193"/>
      <c r="C21" s="193"/>
      <c r="D21" s="193"/>
      <c r="E21" s="193"/>
      <c r="F21" s="31"/>
      <c r="G21" s="194"/>
    </row>
    <row r="22" spans="1:9">
      <c r="A22" s="339" t="s">
        <v>268</v>
      </c>
      <c r="B22" s="340"/>
      <c r="C22" s="340"/>
      <c r="D22" s="340"/>
      <c r="E22" s="340"/>
      <c r="F22" s="340"/>
      <c r="G22" s="341"/>
    </row>
    <row r="23" spans="1:9">
      <c r="A23" s="332" t="s">
        <v>69</v>
      </c>
      <c r="B23" s="333"/>
      <c r="C23" s="95" t="s">
        <v>70</v>
      </c>
      <c r="D23" s="95" t="s">
        <v>4</v>
      </c>
      <c r="E23" s="95" t="s">
        <v>71</v>
      </c>
      <c r="F23" s="95" t="s">
        <v>72</v>
      </c>
      <c r="G23" s="95" t="s">
        <v>6</v>
      </c>
      <c r="I23">
        <f>SUM(I24:I29)</f>
        <v>13.86</v>
      </c>
    </row>
    <row r="24" spans="1:9">
      <c r="A24" s="92" t="s">
        <v>74</v>
      </c>
      <c r="B24" s="92" t="s">
        <v>73</v>
      </c>
      <c r="C24" s="83" t="s">
        <v>76</v>
      </c>
      <c r="D24" s="83" t="s">
        <v>75</v>
      </c>
      <c r="E24" s="94">
        <v>0.21</v>
      </c>
      <c r="F24" s="93">
        <v>6.7</v>
      </c>
      <c r="G24" s="93">
        <f>F24*E24</f>
        <v>1.407</v>
      </c>
      <c r="H24" s="227"/>
      <c r="I24">
        <v>1.41</v>
      </c>
    </row>
    <row r="25" spans="1:9">
      <c r="A25" s="92" t="s">
        <v>77</v>
      </c>
      <c r="B25" s="92" t="s">
        <v>78</v>
      </c>
      <c r="C25" s="83" t="s">
        <v>76</v>
      </c>
      <c r="D25" s="83" t="s">
        <v>75</v>
      </c>
      <c r="E25" s="94">
        <v>0.23499999999999999</v>
      </c>
      <c r="F25" s="92">
        <v>4.8499999999999996</v>
      </c>
      <c r="G25" s="93">
        <f t="shared" ref="G25:G29" si="1">F25*E25</f>
        <v>1.1397499999999998</v>
      </c>
      <c r="H25" s="227"/>
      <c r="I25">
        <v>1.1399999999999999</v>
      </c>
    </row>
    <row r="26" spans="1:9">
      <c r="A26" s="92" t="s">
        <v>80</v>
      </c>
      <c r="B26" s="92" t="s">
        <v>189</v>
      </c>
      <c r="C26" s="83" t="s">
        <v>76</v>
      </c>
      <c r="D26" s="83" t="s">
        <v>267</v>
      </c>
      <c r="E26" s="94">
        <v>5.21E-2</v>
      </c>
      <c r="F26" s="93">
        <v>100</v>
      </c>
      <c r="G26" s="93">
        <f t="shared" si="1"/>
        <v>5.21</v>
      </c>
      <c r="H26" s="227"/>
      <c r="I26">
        <v>5.21</v>
      </c>
    </row>
    <row r="27" spans="1:9">
      <c r="A27" s="92" t="s">
        <v>270</v>
      </c>
      <c r="B27" s="92" t="s">
        <v>269</v>
      </c>
      <c r="C27" s="83" t="s">
        <v>76</v>
      </c>
      <c r="D27" s="83" t="s">
        <v>267</v>
      </c>
      <c r="E27" s="94">
        <v>3.2099999999999997E-2</v>
      </c>
      <c r="F27" s="93">
        <v>100</v>
      </c>
      <c r="G27" s="93">
        <f t="shared" si="1"/>
        <v>3.2099999999999995</v>
      </c>
      <c r="H27" s="227"/>
      <c r="I27">
        <v>3.21</v>
      </c>
    </row>
    <row r="28" spans="1:9">
      <c r="A28" s="92" t="s">
        <v>194</v>
      </c>
      <c r="B28" s="92" t="s">
        <v>190</v>
      </c>
      <c r="C28" s="83" t="s">
        <v>76</v>
      </c>
      <c r="D28" s="83" t="s">
        <v>267</v>
      </c>
      <c r="E28" s="94">
        <v>3.0499999999999999E-2</v>
      </c>
      <c r="F28" s="93">
        <v>74</v>
      </c>
      <c r="G28" s="93">
        <f t="shared" ref="G28" si="2">F28*E28</f>
        <v>2.2570000000000001</v>
      </c>
      <c r="H28" s="227"/>
      <c r="I28">
        <v>2.2599999999999998</v>
      </c>
    </row>
    <row r="29" spans="1:9">
      <c r="A29" s="92" t="s">
        <v>196</v>
      </c>
      <c r="B29" s="92" t="s">
        <v>192</v>
      </c>
      <c r="C29" s="83" t="s">
        <v>76</v>
      </c>
      <c r="D29" s="83" t="s">
        <v>79</v>
      </c>
      <c r="E29" s="94">
        <v>8.7999999999999995E-2</v>
      </c>
      <c r="F29" s="93">
        <v>7.2</v>
      </c>
      <c r="G29" s="93">
        <f t="shared" si="1"/>
        <v>0.63359999999999994</v>
      </c>
      <c r="H29" s="227"/>
      <c r="I29">
        <v>0.63</v>
      </c>
    </row>
    <row r="30" spans="1:9">
      <c r="A30" s="207"/>
      <c r="B30" s="208"/>
      <c r="C30" s="208"/>
      <c r="D30" s="208"/>
      <c r="E30" s="209"/>
      <c r="F30" s="96" t="s">
        <v>81</v>
      </c>
      <c r="G30" s="93">
        <v>9</v>
      </c>
      <c r="H30">
        <v>2.4500000000000002</v>
      </c>
      <c r="I30">
        <f>ROUND(H30/6,2)</f>
        <v>0.41</v>
      </c>
    </row>
    <row r="31" spans="1:9">
      <c r="A31" s="193"/>
      <c r="B31" s="193"/>
      <c r="C31" s="193"/>
      <c r="D31" s="193"/>
      <c r="E31" s="193"/>
      <c r="F31" s="31"/>
      <c r="G31" s="194"/>
      <c r="H31">
        <v>13.86</v>
      </c>
    </row>
    <row r="32" spans="1:9">
      <c r="A32" s="339" t="s">
        <v>389</v>
      </c>
      <c r="B32" s="340"/>
      <c r="C32" s="340"/>
      <c r="D32" s="340"/>
      <c r="E32" s="340"/>
      <c r="F32" s="340"/>
      <c r="G32" s="341"/>
    </row>
    <row r="33" spans="1:9">
      <c r="A33" s="332" t="s">
        <v>69</v>
      </c>
      <c r="B33" s="333"/>
      <c r="C33" s="95" t="s">
        <v>70</v>
      </c>
      <c r="D33" s="95" t="s">
        <v>4</v>
      </c>
      <c r="E33" s="95" t="s">
        <v>71</v>
      </c>
      <c r="F33" s="95" t="s">
        <v>72</v>
      </c>
      <c r="G33" s="95" t="s">
        <v>6</v>
      </c>
    </row>
    <row r="34" spans="1:9">
      <c r="A34" s="92" t="s">
        <v>77</v>
      </c>
      <c r="B34" s="92" t="s">
        <v>73</v>
      </c>
      <c r="C34" s="83" t="s">
        <v>76</v>
      </c>
      <c r="D34" s="83" t="s">
        <v>388</v>
      </c>
      <c r="E34" s="94">
        <v>1</v>
      </c>
      <c r="F34" s="225">
        <f>ORÇAMENTO!F14</f>
        <v>6393</v>
      </c>
      <c r="G34" s="225">
        <f>F34*E34</f>
        <v>6393</v>
      </c>
    </row>
    <row r="35" spans="1:9">
      <c r="A35" s="207"/>
      <c r="B35" s="208"/>
      <c r="C35" s="208"/>
      <c r="D35" s="208"/>
      <c r="E35" s="209"/>
      <c r="F35" s="226" t="s">
        <v>81</v>
      </c>
      <c r="G35" s="225">
        <f>G34</f>
        <v>6393</v>
      </c>
    </row>
    <row r="36" spans="1:9">
      <c r="A36" s="193"/>
      <c r="B36" s="193"/>
      <c r="C36" s="193"/>
      <c r="D36" s="193"/>
      <c r="E36" s="193"/>
      <c r="F36" s="31"/>
      <c r="G36" s="194"/>
    </row>
    <row r="37" spans="1:9">
      <c r="A37" s="193"/>
      <c r="B37" s="193"/>
      <c r="C37" s="193"/>
      <c r="D37" s="193"/>
      <c r="E37" s="193"/>
      <c r="F37" s="31"/>
      <c r="G37" s="194"/>
    </row>
    <row r="38" spans="1:9">
      <c r="A38" s="339" t="s">
        <v>420</v>
      </c>
      <c r="B38" s="340"/>
      <c r="C38" s="340"/>
      <c r="D38" s="340"/>
      <c r="E38" s="340"/>
      <c r="F38" s="340"/>
      <c r="G38" s="341"/>
    </row>
    <row r="39" spans="1:9">
      <c r="A39" s="332" t="s">
        <v>69</v>
      </c>
      <c r="B39" s="333"/>
      <c r="C39" s="95" t="s">
        <v>70</v>
      </c>
      <c r="D39" s="95" t="s">
        <v>4</v>
      </c>
      <c r="E39" s="95" t="s">
        <v>71</v>
      </c>
      <c r="F39" s="95" t="s">
        <v>72</v>
      </c>
      <c r="G39" s="95" t="s">
        <v>6</v>
      </c>
    </row>
    <row r="40" spans="1:9">
      <c r="A40" s="92" t="s">
        <v>74</v>
      </c>
      <c r="B40" s="92" t="s">
        <v>73</v>
      </c>
      <c r="C40" s="83" t="s">
        <v>76</v>
      </c>
      <c r="D40" s="83" t="s">
        <v>75</v>
      </c>
      <c r="E40" s="94">
        <v>2</v>
      </c>
      <c r="F40" s="93">
        <v>6.7</v>
      </c>
      <c r="G40" s="93">
        <f>F40*E40</f>
        <v>13.4</v>
      </c>
      <c r="H40" s="227"/>
    </row>
    <row r="41" spans="1:9">
      <c r="A41" s="92" t="s">
        <v>77</v>
      </c>
      <c r="B41" s="92" t="s">
        <v>78</v>
      </c>
      <c r="C41" s="83" t="s">
        <v>76</v>
      </c>
      <c r="D41" s="83" t="s">
        <v>75</v>
      </c>
      <c r="E41" s="94">
        <v>1</v>
      </c>
      <c r="F41" s="92">
        <v>4.8499999999999996</v>
      </c>
      <c r="G41" s="93">
        <f t="shared" ref="G41:G44" si="3">F41*E41</f>
        <v>4.8499999999999996</v>
      </c>
      <c r="H41" s="227"/>
    </row>
    <row r="42" spans="1:9">
      <c r="A42" s="92" t="s">
        <v>295</v>
      </c>
      <c r="B42" s="92" t="s">
        <v>292</v>
      </c>
      <c r="C42" s="83" t="s">
        <v>76</v>
      </c>
      <c r="D42" s="83" t="s">
        <v>79</v>
      </c>
      <c r="E42" s="94">
        <v>0.3</v>
      </c>
      <c r="F42" s="93">
        <v>8</v>
      </c>
      <c r="G42" s="93">
        <f t="shared" si="3"/>
        <v>2.4</v>
      </c>
      <c r="H42" s="227"/>
    </row>
    <row r="43" spans="1:9">
      <c r="A43" s="92" t="s">
        <v>270</v>
      </c>
      <c r="B43" s="92" t="s">
        <v>293</v>
      </c>
      <c r="C43" s="83" t="s">
        <v>76</v>
      </c>
      <c r="D43" s="83" t="s">
        <v>4</v>
      </c>
      <c r="E43" s="94">
        <v>0.25</v>
      </c>
      <c r="F43" s="93">
        <v>42</v>
      </c>
      <c r="G43" s="93">
        <f t="shared" si="3"/>
        <v>10.5</v>
      </c>
      <c r="H43" s="227"/>
    </row>
    <row r="44" spans="1:9" ht="28.8">
      <c r="A44" s="212">
        <v>150210</v>
      </c>
      <c r="B44" s="97" t="s">
        <v>294</v>
      </c>
      <c r="C44" s="196" t="s">
        <v>76</v>
      </c>
      <c r="D44" s="196" t="s">
        <v>296</v>
      </c>
      <c r="E44" s="228">
        <v>0.376</v>
      </c>
      <c r="F44" s="98">
        <v>23.57</v>
      </c>
      <c r="G44" s="98">
        <f t="shared" si="3"/>
        <v>8.8623200000000004</v>
      </c>
      <c r="H44" s="229"/>
      <c r="I44" s="230"/>
    </row>
    <row r="45" spans="1:9">
      <c r="A45" s="207"/>
      <c r="B45" s="208"/>
      <c r="C45" s="208"/>
      <c r="D45" s="208"/>
      <c r="E45" s="209"/>
      <c r="F45" s="96" t="s">
        <v>81</v>
      </c>
      <c r="G45" s="93">
        <v>40</v>
      </c>
      <c r="I45" s="227"/>
    </row>
    <row r="46" spans="1:9">
      <c r="A46" s="193"/>
      <c r="B46" s="193"/>
      <c r="C46" s="193"/>
      <c r="D46" s="193"/>
      <c r="E46" s="193"/>
      <c r="F46" s="31"/>
      <c r="G46" s="194"/>
    </row>
    <row r="47" spans="1:9" ht="32.25" customHeight="1">
      <c r="A47" s="347" t="s">
        <v>421</v>
      </c>
      <c r="B47" s="348"/>
      <c r="C47" s="348"/>
      <c r="D47" s="348"/>
      <c r="E47" s="348"/>
      <c r="F47" s="348"/>
      <c r="G47" s="349"/>
      <c r="I47" s="227"/>
    </row>
    <row r="48" spans="1:9">
      <c r="A48" s="332" t="s">
        <v>69</v>
      </c>
      <c r="B48" s="333"/>
      <c r="C48" s="95" t="s">
        <v>70</v>
      </c>
      <c r="D48" s="95" t="s">
        <v>4</v>
      </c>
      <c r="E48" s="95" t="s">
        <v>71</v>
      </c>
      <c r="F48" s="95" t="s">
        <v>72</v>
      </c>
      <c r="G48" s="95" t="s">
        <v>6</v>
      </c>
    </row>
    <row r="49" spans="1:7" ht="28.8">
      <c r="A49" s="203" t="s">
        <v>297</v>
      </c>
      <c r="B49" s="204" t="s">
        <v>170</v>
      </c>
      <c r="C49" s="206" t="s">
        <v>273</v>
      </c>
      <c r="D49" s="206" t="s">
        <v>75</v>
      </c>
      <c r="E49" s="203" t="s">
        <v>272</v>
      </c>
      <c r="F49" s="205" t="s">
        <v>304</v>
      </c>
      <c r="G49" s="205" t="s">
        <v>304</v>
      </c>
    </row>
    <row r="50" spans="1:7" ht="72">
      <c r="A50" s="203" t="s">
        <v>298</v>
      </c>
      <c r="B50" s="204" t="s">
        <v>299</v>
      </c>
      <c r="C50" s="206" t="s">
        <v>273</v>
      </c>
      <c r="D50" s="206" t="s">
        <v>75</v>
      </c>
      <c r="E50" s="203" t="s">
        <v>272</v>
      </c>
      <c r="F50" s="205" t="s">
        <v>305</v>
      </c>
      <c r="G50" s="205" t="s">
        <v>305</v>
      </c>
    </row>
    <row r="51" spans="1:7" ht="72">
      <c r="A51" s="203" t="s">
        <v>300</v>
      </c>
      <c r="B51" s="204" t="s">
        <v>301</v>
      </c>
      <c r="C51" s="206" t="s">
        <v>273</v>
      </c>
      <c r="D51" s="206" t="s">
        <v>75</v>
      </c>
      <c r="E51" s="203" t="s">
        <v>272</v>
      </c>
      <c r="F51" s="205" t="s">
        <v>306</v>
      </c>
      <c r="G51" s="205" t="s">
        <v>306</v>
      </c>
    </row>
    <row r="52" spans="1:7" ht="72">
      <c r="A52" s="203" t="s">
        <v>302</v>
      </c>
      <c r="B52" s="204" t="s">
        <v>303</v>
      </c>
      <c r="C52" s="206" t="s">
        <v>273</v>
      </c>
      <c r="D52" s="206" t="s">
        <v>75</v>
      </c>
      <c r="E52" s="203" t="s">
        <v>272</v>
      </c>
      <c r="F52" s="205" t="s">
        <v>291</v>
      </c>
      <c r="G52" s="205" t="s">
        <v>291</v>
      </c>
    </row>
    <row r="53" spans="1:7">
      <c r="A53" s="207"/>
      <c r="B53" s="208"/>
      <c r="C53" s="208"/>
      <c r="D53" s="208"/>
      <c r="E53" s="209"/>
      <c r="F53" s="210" t="s">
        <v>81</v>
      </c>
      <c r="G53" s="211">
        <v>27.85</v>
      </c>
    </row>
    <row r="54" spans="1:7">
      <c r="A54" s="193"/>
      <c r="B54" s="193"/>
      <c r="C54" s="193"/>
      <c r="D54" s="193"/>
      <c r="E54" s="193"/>
      <c r="F54" s="31"/>
      <c r="G54" s="194"/>
    </row>
    <row r="55" spans="1:7">
      <c r="A55" s="339" t="s">
        <v>422</v>
      </c>
      <c r="B55" s="340"/>
      <c r="C55" s="340"/>
      <c r="D55" s="340"/>
      <c r="E55" s="340"/>
      <c r="F55" s="340"/>
      <c r="G55" s="341"/>
    </row>
    <row r="56" spans="1:7">
      <c r="A56" s="332" t="s">
        <v>69</v>
      </c>
      <c r="B56" s="333"/>
      <c r="C56" s="95" t="s">
        <v>70</v>
      </c>
      <c r="D56" s="95" t="s">
        <v>4</v>
      </c>
      <c r="E56" s="95" t="s">
        <v>71</v>
      </c>
      <c r="F56" s="95" t="s">
        <v>72</v>
      </c>
      <c r="G56" s="95" t="s">
        <v>6</v>
      </c>
    </row>
    <row r="57" spans="1:7">
      <c r="A57" s="203" t="s">
        <v>307</v>
      </c>
      <c r="B57" s="204" t="s">
        <v>308</v>
      </c>
      <c r="C57" s="206" t="s">
        <v>273</v>
      </c>
      <c r="D57" s="206" t="s">
        <v>75</v>
      </c>
      <c r="E57" s="203" t="s">
        <v>272</v>
      </c>
      <c r="F57" s="205" t="s">
        <v>311</v>
      </c>
      <c r="G57" s="205" t="s">
        <v>311</v>
      </c>
    </row>
    <row r="58" spans="1:7">
      <c r="A58" s="203" t="s">
        <v>274</v>
      </c>
      <c r="B58" s="204" t="s">
        <v>275</v>
      </c>
      <c r="C58" s="206" t="s">
        <v>273</v>
      </c>
      <c r="D58" s="206" t="s">
        <v>75</v>
      </c>
      <c r="E58" s="203" t="s">
        <v>272</v>
      </c>
      <c r="F58" s="205" t="s">
        <v>286</v>
      </c>
      <c r="G58" s="205" t="s">
        <v>286</v>
      </c>
    </row>
    <row r="59" spans="1:7">
      <c r="A59" s="203" t="s">
        <v>276</v>
      </c>
      <c r="B59" s="204" t="s">
        <v>277</v>
      </c>
      <c r="C59" s="206" t="s">
        <v>273</v>
      </c>
      <c r="D59" s="206" t="s">
        <v>75</v>
      </c>
      <c r="E59" s="203" t="s">
        <v>272</v>
      </c>
      <c r="F59" s="205" t="s">
        <v>287</v>
      </c>
      <c r="G59" s="205" t="s">
        <v>287</v>
      </c>
    </row>
    <row r="60" spans="1:7">
      <c r="A60" s="203" t="s">
        <v>278</v>
      </c>
      <c r="B60" s="204" t="s">
        <v>279</v>
      </c>
      <c r="C60" s="206" t="s">
        <v>273</v>
      </c>
      <c r="D60" s="206" t="s">
        <v>75</v>
      </c>
      <c r="E60" s="203" t="s">
        <v>272</v>
      </c>
      <c r="F60" s="205" t="s">
        <v>288</v>
      </c>
      <c r="G60" s="205" t="s">
        <v>288</v>
      </c>
    </row>
    <row r="61" spans="1:7">
      <c r="A61" s="203" t="s">
        <v>280</v>
      </c>
      <c r="B61" s="204" t="s">
        <v>281</v>
      </c>
      <c r="C61" s="206" t="s">
        <v>273</v>
      </c>
      <c r="D61" s="206" t="s">
        <v>75</v>
      </c>
      <c r="E61" s="203" t="s">
        <v>272</v>
      </c>
      <c r="F61" s="205" t="s">
        <v>289</v>
      </c>
      <c r="G61" s="205" t="s">
        <v>289</v>
      </c>
    </row>
    <row r="62" spans="1:7" ht="43.2">
      <c r="A62" s="203" t="s">
        <v>282</v>
      </c>
      <c r="B62" s="204" t="s">
        <v>283</v>
      </c>
      <c r="C62" s="206" t="s">
        <v>273</v>
      </c>
      <c r="D62" s="206" t="s">
        <v>75</v>
      </c>
      <c r="E62" s="203" t="s">
        <v>272</v>
      </c>
      <c r="F62" s="205" t="s">
        <v>290</v>
      </c>
      <c r="G62" s="205" t="s">
        <v>290</v>
      </c>
    </row>
    <row r="63" spans="1:7" ht="28.8">
      <c r="A63" s="203" t="s">
        <v>284</v>
      </c>
      <c r="B63" s="204" t="s">
        <v>285</v>
      </c>
      <c r="C63" s="206" t="s">
        <v>273</v>
      </c>
      <c r="D63" s="206" t="s">
        <v>75</v>
      </c>
      <c r="E63" s="203" t="s">
        <v>272</v>
      </c>
      <c r="F63" s="205" t="s">
        <v>291</v>
      </c>
      <c r="G63" s="205" t="s">
        <v>291</v>
      </c>
    </row>
    <row r="64" spans="1:7" ht="28.8">
      <c r="A64" s="203" t="s">
        <v>309</v>
      </c>
      <c r="B64" s="204" t="s">
        <v>310</v>
      </c>
      <c r="C64" s="206" t="s">
        <v>273</v>
      </c>
      <c r="D64" s="206" t="s">
        <v>75</v>
      </c>
      <c r="E64" s="203" t="s">
        <v>272</v>
      </c>
      <c r="F64" s="205" t="s">
        <v>312</v>
      </c>
      <c r="G64" s="205" t="s">
        <v>312</v>
      </c>
    </row>
    <row r="65" spans="1:7">
      <c r="A65" s="207"/>
      <c r="B65" s="208"/>
      <c r="C65" s="208"/>
      <c r="D65" s="208"/>
      <c r="E65" s="209"/>
      <c r="F65" s="210" t="s">
        <v>81</v>
      </c>
      <c r="G65" s="211">
        <v>36</v>
      </c>
    </row>
    <row r="66" spans="1:7">
      <c r="A66" s="193"/>
      <c r="B66" s="193"/>
      <c r="C66" s="193"/>
      <c r="D66" s="193"/>
      <c r="E66" s="193"/>
      <c r="F66" s="31"/>
      <c r="G66" s="194"/>
    </row>
    <row r="67" spans="1:7">
      <c r="A67" s="339" t="s">
        <v>423</v>
      </c>
      <c r="B67" s="340"/>
      <c r="C67" s="340"/>
      <c r="D67" s="340"/>
      <c r="E67" s="340"/>
      <c r="F67" s="340"/>
      <c r="G67" s="341"/>
    </row>
    <row r="68" spans="1:7">
      <c r="A68" s="332" t="s">
        <v>69</v>
      </c>
      <c r="B68" s="333"/>
      <c r="C68" s="95" t="s">
        <v>70</v>
      </c>
      <c r="D68" s="95" t="s">
        <v>4</v>
      </c>
      <c r="E68" s="95" t="s">
        <v>71</v>
      </c>
      <c r="F68" s="95" t="s">
        <v>72</v>
      </c>
      <c r="G68" s="95" t="s">
        <v>6</v>
      </c>
    </row>
    <row r="69" spans="1:7">
      <c r="A69" s="203" t="s">
        <v>313</v>
      </c>
      <c r="B69" s="203" t="s">
        <v>314</v>
      </c>
      <c r="C69" s="206" t="s">
        <v>273</v>
      </c>
      <c r="D69" s="206" t="s">
        <v>75</v>
      </c>
      <c r="E69" s="203" t="s">
        <v>272</v>
      </c>
      <c r="F69" s="205" t="s">
        <v>321</v>
      </c>
      <c r="G69" s="205" t="s">
        <v>321</v>
      </c>
    </row>
    <row r="70" spans="1:7">
      <c r="A70" s="203" t="s">
        <v>274</v>
      </c>
      <c r="B70" s="203" t="s">
        <v>275</v>
      </c>
      <c r="C70" s="206" t="s">
        <v>273</v>
      </c>
      <c r="D70" s="206" t="s">
        <v>75</v>
      </c>
      <c r="E70" s="203" t="s">
        <v>272</v>
      </c>
      <c r="F70" s="205" t="s">
        <v>286</v>
      </c>
      <c r="G70" s="205" t="s">
        <v>286</v>
      </c>
    </row>
    <row r="71" spans="1:7">
      <c r="A71" s="203" t="s">
        <v>276</v>
      </c>
      <c r="B71" s="203" t="s">
        <v>277</v>
      </c>
      <c r="C71" s="206" t="s">
        <v>273</v>
      </c>
      <c r="D71" s="206" t="s">
        <v>75</v>
      </c>
      <c r="E71" s="203" t="s">
        <v>272</v>
      </c>
      <c r="F71" s="205" t="s">
        <v>287</v>
      </c>
      <c r="G71" s="205" t="s">
        <v>287</v>
      </c>
    </row>
    <row r="72" spans="1:7">
      <c r="A72" s="203" t="s">
        <v>278</v>
      </c>
      <c r="B72" s="203" t="s">
        <v>279</v>
      </c>
      <c r="C72" s="206" t="s">
        <v>273</v>
      </c>
      <c r="D72" s="206" t="s">
        <v>75</v>
      </c>
      <c r="E72" s="203" t="s">
        <v>272</v>
      </c>
      <c r="F72" s="205" t="s">
        <v>288</v>
      </c>
      <c r="G72" s="205" t="s">
        <v>288</v>
      </c>
    </row>
    <row r="73" spans="1:7">
      <c r="A73" s="203" t="s">
        <v>280</v>
      </c>
      <c r="B73" s="203" t="s">
        <v>281</v>
      </c>
      <c r="C73" s="206" t="s">
        <v>273</v>
      </c>
      <c r="D73" s="206" t="s">
        <v>75</v>
      </c>
      <c r="E73" s="203" t="s">
        <v>272</v>
      </c>
      <c r="F73" s="205" t="s">
        <v>289</v>
      </c>
      <c r="G73" s="205" t="s">
        <v>289</v>
      </c>
    </row>
    <row r="74" spans="1:7" ht="28.8">
      <c r="A74" s="203" t="s">
        <v>315</v>
      </c>
      <c r="B74" s="204" t="s">
        <v>316</v>
      </c>
      <c r="C74" s="206" t="s">
        <v>273</v>
      </c>
      <c r="D74" s="206" t="s">
        <v>75</v>
      </c>
      <c r="E74" s="203" t="s">
        <v>272</v>
      </c>
      <c r="F74" s="205" t="s">
        <v>322</v>
      </c>
      <c r="G74" s="205" t="s">
        <v>322</v>
      </c>
    </row>
    <row r="75" spans="1:7" ht="28.8">
      <c r="A75" s="203" t="s">
        <v>317</v>
      </c>
      <c r="B75" s="204" t="s">
        <v>318</v>
      </c>
      <c r="C75" s="206" t="s">
        <v>273</v>
      </c>
      <c r="D75" s="206" t="s">
        <v>75</v>
      </c>
      <c r="E75" s="203" t="s">
        <v>272</v>
      </c>
      <c r="F75" s="205" t="s">
        <v>323</v>
      </c>
      <c r="G75" s="205" t="s">
        <v>323</v>
      </c>
    </row>
    <row r="76" spans="1:7" ht="43.2">
      <c r="A76" s="203" t="s">
        <v>319</v>
      </c>
      <c r="B76" s="204" t="s">
        <v>320</v>
      </c>
      <c r="C76" s="206" t="s">
        <v>273</v>
      </c>
      <c r="D76" s="206" t="s">
        <v>75</v>
      </c>
      <c r="E76" s="203" t="s">
        <v>272</v>
      </c>
      <c r="F76" s="205" t="s">
        <v>324</v>
      </c>
      <c r="G76" s="205" t="s">
        <v>324</v>
      </c>
    </row>
    <row r="77" spans="1:7">
      <c r="A77" s="207"/>
      <c r="B77" s="208"/>
      <c r="C77" s="208"/>
      <c r="D77" s="208"/>
      <c r="E77" s="209"/>
      <c r="F77" s="210" t="s">
        <v>81</v>
      </c>
      <c r="G77" s="211">
        <v>13.56</v>
      </c>
    </row>
    <row r="78" spans="1:7">
      <c r="A78" s="193"/>
      <c r="B78" s="193"/>
      <c r="C78" s="193"/>
      <c r="D78" s="193"/>
      <c r="E78" s="193"/>
      <c r="F78" s="31"/>
      <c r="G78" s="194"/>
    </row>
    <row r="79" spans="1:7">
      <c r="A79" s="339" t="s">
        <v>424</v>
      </c>
      <c r="B79" s="340"/>
      <c r="C79" s="340"/>
      <c r="D79" s="340"/>
      <c r="E79" s="340"/>
      <c r="F79" s="340"/>
      <c r="G79" s="341"/>
    </row>
    <row r="80" spans="1:7">
      <c r="A80" s="332" t="s">
        <v>69</v>
      </c>
      <c r="B80" s="333"/>
      <c r="C80" s="95" t="s">
        <v>70</v>
      </c>
      <c r="D80" s="95" t="s">
        <v>4</v>
      </c>
      <c r="E80" s="95" t="s">
        <v>71</v>
      </c>
      <c r="F80" s="95" t="s">
        <v>72</v>
      </c>
      <c r="G80" s="95" t="s">
        <v>6</v>
      </c>
    </row>
    <row r="81" spans="1:7">
      <c r="A81" s="203" t="s">
        <v>325</v>
      </c>
      <c r="B81" s="203" t="s">
        <v>326</v>
      </c>
      <c r="C81" s="206" t="s">
        <v>273</v>
      </c>
      <c r="D81" s="206" t="s">
        <v>75</v>
      </c>
      <c r="E81" s="203" t="s">
        <v>272</v>
      </c>
      <c r="F81" s="205" t="s">
        <v>333</v>
      </c>
      <c r="G81" s="205" t="s">
        <v>333</v>
      </c>
    </row>
    <row r="82" spans="1:7">
      <c r="A82" s="203" t="s">
        <v>274</v>
      </c>
      <c r="B82" s="203" t="s">
        <v>275</v>
      </c>
      <c r="C82" s="206" t="s">
        <v>273</v>
      </c>
      <c r="D82" s="206" t="s">
        <v>75</v>
      </c>
      <c r="E82" s="203" t="s">
        <v>272</v>
      </c>
      <c r="F82" s="205" t="s">
        <v>286</v>
      </c>
      <c r="G82" s="205" t="s">
        <v>286</v>
      </c>
    </row>
    <row r="83" spans="1:7">
      <c r="A83" s="203" t="s">
        <v>276</v>
      </c>
      <c r="B83" s="203" t="s">
        <v>277</v>
      </c>
      <c r="C83" s="206" t="s">
        <v>273</v>
      </c>
      <c r="D83" s="206" t="s">
        <v>75</v>
      </c>
      <c r="E83" s="203" t="s">
        <v>272</v>
      </c>
      <c r="F83" s="205" t="s">
        <v>287</v>
      </c>
      <c r="G83" s="205" t="s">
        <v>287</v>
      </c>
    </row>
    <row r="84" spans="1:7">
      <c r="A84" s="203" t="s">
        <v>278</v>
      </c>
      <c r="B84" s="203" t="s">
        <v>279</v>
      </c>
      <c r="C84" s="206" t="s">
        <v>273</v>
      </c>
      <c r="D84" s="206" t="s">
        <v>75</v>
      </c>
      <c r="E84" s="203" t="s">
        <v>272</v>
      </c>
      <c r="F84" s="205" t="s">
        <v>288</v>
      </c>
      <c r="G84" s="205" t="s">
        <v>288</v>
      </c>
    </row>
    <row r="85" spans="1:7">
      <c r="A85" s="203" t="s">
        <v>280</v>
      </c>
      <c r="B85" s="203" t="s">
        <v>281</v>
      </c>
      <c r="C85" s="206" t="s">
        <v>273</v>
      </c>
      <c r="D85" s="206" t="s">
        <v>75</v>
      </c>
      <c r="E85" s="203" t="s">
        <v>272</v>
      </c>
      <c r="F85" s="205" t="s">
        <v>289</v>
      </c>
      <c r="G85" s="205" t="s">
        <v>289</v>
      </c>
    </row>
    <row r="86" spans="1:7" ht="43.2">
      <c r="A86" s="203" t="s">
        <v>327</v>
      </c>
      <c r="B86" s="204" t="s">
        <v>328</v>
      </c>
      <c r="C86" s="206" t="s">
        <v>273</v>
      </c>
      <c r="D86" s="206" t="s">
        <v>75</v>
      </c>
      <c r="E86" s="203" t="s">
        <v>272</v>
      </c>
      <c r="F86" s="205" t="s">
        <v>288</v>
      </c>
      <c r="G86" s="205" t="s">
        <v>288</v>
      </c>
    </row>
    <row r="87" spans="1:7" ht="28.8">
      <c r="A87" s="203" t="s">
        <v>329</v>
      </c>
      <c r="B87" s="204" t="s">
        <v>330</v>
      </c>
      <c r="C87" s="206" t="s">
        <v>273</v>
      </c>
      <c r="D87" s="206" t="s">
        <v>75</v>
      </c>
      <c r="E87" s="203" t="s">
        <v>272</v>
      </c>
      <c r="F87" s="205" t="s">
        <v>334</v>
      </c>
      <c r="G87" s="205" t="s">
        <v>334</v>
      </c>
    </row>
    <row r="88" spans="1:7" ht="28.8">
      <c r="A88" s="203" t="s">
        <v>331</v>
      </c>
      <c r="B88" s="204" t="s">
        <v>332</v>
      </c>
      <c r="C88" s="206" t="s">
        <v>273</v>
      </c>
      <c r="D88" s="206" t="s">
        <v>75</v>
      </c>
      <c r="E88" s="203" t="s">
        <v>272</v>
      </c>
      <c r="F88" s="205" t="s">
        <v>335</v>
      </c>
      <c r="G88" s="205" t="s">
        <v>335</v>
      </c>
    </row>
    <row r="89" spans="1:7">
      <c r="A89" s="207"/>
      <c r="B89" s="208"/>
      <c r="C89" s="208"/>
      <c r="D89" s="208"/>
      <c r="E89" s="209"/>
      <c r="F89" s="210" t="s">
        <v>81</v>
      </c>
      <c r="G89" s="211">
        <v>17.100000000000001</v>
      </c>
    </row>
    <row r="90" spans="1:7">
      <c r="A90" s="193"/>
      <c r="B90" s="193"/>
      <c r="C90" s="193"/>
      <c r="D90" s="193"/>
      <c r="E90" s="193"/>
      <c r="F90" s="31"/>
      <c r="G90" s="194"/>
    </row>
    <row r="91" spans="1:7">
      <c r="A91" s="339" t="s">
        <v>425</v>
      </c>
      <c r="B91" s="340"/>
      <c r="C91" s="340"/>
      <c r="D91" s="340"/>
      <c r="E91" s="340"/>
      <c r="F91" s="340"/>
      <c r="G91" s="341"/>
    </row>
    <row r="92" spans="1:7">
      <c r="A92" s="332" t="s">
        <v>69</v>
      </c>
      <c r="B92" s="333"/>
      <c r="C92" s="95" t="s">
        <v>70</v>
      </c>
      <c r="D92" s="95" t="s">
        <v>4</v>
      </c>
      <c r="E92" s="95" t="s">
        <v>71</v>
      </c>
      <c r="F92" s="95" t="s">
        <v>72</v>
      </c>
      <c r="G92" s="95" t="s">
        <v>6</v>
      </c>
    </row>
    <row r="93" spans="1:7">
      <c r="A93" s="203" t="s">
        <v>336</v>
      </c>
      <c r="B93" s="203" t="s">
        <v>337</v>
      </c>
      <c r="C93" s="206" t="s">
        <v>273</v>
      </c>
      <c r="D93" s="206" t="s">
        <v>75</v>
      </c>
      <c r="E93" s="203" t="s">
        <v>272</v>
      </c>
      <c r="F93" s="205" t="s">
        <v>340</v>
      </c>
      <c r="G93" s="205" t="s">
        <v>340</v>
      </c>
    </row>
    <row r="94" spans="1:7">
      <c r="A94" s="203" t="s">
        <v>274</v>
      </c>
      <c r="B94" s="203" t="s">
        <v>275</v>
      </c>
      <c r="C94" s="206" t="s">
        <v>273</v>
      </c>
      <c r="D94" s="206" t="s">
        <v>75</v>
      </c>
      <c r="E94" s="203" t="s">
        <v>272</v>
      </c>
      <c r="F94" s="205" t="s">
        <v>286</v>
      </c>
      <c r="G94" s="205" t="s">
        <v>286</v>
      </c>
    </row>
    <row r="95" spans="1:7">
      <c r="A95" s="203" t="s">
        <v>276</v>
      </c>
      <c r="B95" s="203" t="s">
        <v>277</v>
      </c>
      <c r="C95" s="206" t="s">
        <v>273</v>
      </c>
      <c r="D95" s="206" t="s">
        <v>75</v>
      </c>
      <c r="E95" s="203" t="s">
        <v>272</v>
      </c>
      <c r="F95" s="205" t="s">
        <v>287</v>
      </c>
      <c r="G95" s="205" t="s">
        <v>287</v>
      </c>
    </row>
    <row r="96" spans="1:7">
      <c r="A96" s="203" t="s">
        <v>278</v>
      </c>
      <c r="B96" s="203" t="s">
        <v>279</v>
      </c>
      <c r="C96" s="206" t="s">
        <v>273</v>
      </c>
      <c r="D96" s="206" t="s">
        <v>75</v>
      </c>
      <c r="E96" s="203" t="s">
        <v>272</v>
      </c>
      <c r="F96" s="205" t="s">
        <v>288</v>
      </c>
      <c r="G96" s="205" t="s">
        <v>288</v>
      </c>
    </row>
    <row r="97" spans="1:7">
      <c r="A97" s="203" t="s">
        <v>280</v>
      </c>
      <c r="B97" s="203" t="s">
        <v>281</v>
      </c>
      <c r="C97" s="206" t="s">
        <v>273</v>
      </c>
      <c r="D97" s="206" t="s">
        <v>75</v>
      </c>
      <c r="E97" s="203" t="s">
        <v>272</v>
      </c>
      <c r="F97" s="205" t="s">
        <v>289</v>
      </c>
      <c r="G97" s="205" t="s">
        <v>289</v>
      </c>
    </row>
    <row r="98" spans="1:7" ht="43.2">
      <c r="A98" s="203" t="s">
        <v>327</v>
      </c>
      <c r="B98" s="204" t="s">
        <v>328</v>
      </c>
      <c r="C98" s="206" t="s">
        <v>273</v>
      </c>
      <c r="D98" s="206" t="s">
        <v>75</v>
      </c>
      <c r="E98" s="203" t="s">
        <v>272</v>
      </c>
      <c r="F98" s="205" t="s">
        <v>288</v>
      </c>
      <c r="G98" s="205" t="s">
        <v>288</v>
      </c>
    </row>
    <row r="99" spans="1:7" ht="28.8">
      <c r="A99" s="203" t="s">
        <v>329</v>
      </c>
      <c r="B99" s="204" t="s">
        <v>330</v>
      </c>
      <c r="C99" s="206" t="s">
        <v>273</v>
      </c>
      <c r="D99" s="206" t="s">
        <v>75</v>
      </c>
      <c r="E99" s="203" t="s">
        <v>272</v>
      </c>
      <c r="F99" s="205" t="s">
        <v>334</v>
      </c>
      <c r="G99" s="205" t="s">
        <v>334</v>
      </c>
    </row>
    <row r="100" spans="1:7" ht="43.2">
      <c r="A100" s="203" t="s">
        <v>338</v>
      </c>
      <c r="B100" s="204" t="s">
        <v>339</v>
      </c>
      <c r="C100" s="206" t="s">
        <v>273</v>
      </c>
      <c r="D100" s="206" t="s">
        <v>75</v>
      </c>
      <c r="E100" s="203" t="s">
        <v>272</v>
      </c>
      <c r="F100" s="205" t="s">
        <v>335</v>
      </c>
      <c r="G100" s="205" t="s">
        <v>335</v>
      </c>
    </row>
    <row r="101" spans="1:7">
      <c r="A101" s="207"/>
      <c r="B101" s="208"/>
      <c r="C101" s="208"/>
      <c r="D101" s="208"/>
      <c r="E101" s="209"/>
      <c r="F101" s="210" t="s">
        <v>81</v>
      </c>
      <c r="G101" s="211">
        <v>14.39</v>
      </c>
    </row>
    <row r="102" spans="1:7">
      <c r="A102" s="31"/>
      <c r="B102" s="31"/>
      <c r="C102" s="31"/>
      <c r="D102" s="31"/>
      <c r="E102" s="31"/>
      <c r="F102" s="31"/>
      <c r="G102" s="194"/>
    </row>
    <row r="103" spans="1:7">
      <c r="A103" s="339" t="s">
        <v>426</v>
      </c>
      <c r="B103" s="340"/>
      <c r="C103" s="340"/>
      <c r="D103" s="340"/>
      <c r="E103" s="340"/>
      <c r="F103" s="340"/>
      <c r="G103" s="341"/>
    </row>
    <row r="104" spans="1:7">
      <c r="A104" s="332" t="s">
        <v>69</v>
      </c>
      <c r="B104" s="333"/>
      <c r="C104" s="95" t="s">
        <v>70</v>
      </c>
      <c r="D104" s="95" t="s">
        <v>4</v>
      </c>
      <c r="E104" s="95" t="s">
        <v>71</v>
      </c>
      <c r="F104" s="95" t="s">
        <v>72</v>
      </c>
      <c r="G104" s="95" t="s">
        <v>6</v>
      </c>
    </row>
    <row r="105" spans="1:7" ht="28.8">
      <c r="A105" s="203" t="s">
        <v>341</v>
      </c>
      <c r="B105" s="204" t="s">
        <v>342</v>
      </c>
      <c r="C105" s="206" t="s">
        <v>273</v>
      </c>
      <c r="D105" s="213" t="s">
        <v>364</v>
      </c>
      <c r="E105" s="203" t="s">
        <v>351</v>
      </c>
      <c r="F105" s="205" t="s">
        <v>352</v>
      </c>
      <c r="G105" s="205" t="s">
        <v>312</v>
      </c>
    </row>
    <row r="106" spans="1:7">
      <c r="A106" s="203" t="s">
        <v>343</v>
      </c>
      <c r="B106" s="204" t="s">
        <v>344</v>
      </c>
      <c r="C106" s="206" t="s">
        <v>273</v>
      </c>
      <c r="D106" s="213" t="s">
        <v>36</v>
      </c>
      <c r="E106" s="203" t="s">
        <v>353</v>
      </c>
      <c r="F106" s="205" t="s">
        <v>354</v>
      </c>
      <c r="G106" s="205" t="s">
        <v>355</v>
      </c>
    </row>
    <row r="107" spans="1:7">
      <c r="A107" s="203" t="s">
        <v>345</v>
      </c>
      <c r="B107" s="204" t="s">
        <v>346</v>
      </c>
      <c r="C107" s="206" t="s">
        <v>273</v>
      </c>
      <c r="D107" s="213" t="s">
        <v>36</v>
      </c>
      <c r="E107" s="203" t="s">
        <v>356</v>
      </c>
      <c r="F107" s="205" t="s">
        <v>357</v>
      </c>
      <c r="G107" s="205" t="s">
        <v>358</v>
      </c>
    </row>
    <row r="108" spans="1:7">
      <c r="A108" s="203" t="s">
        <v>347</v>
      </c>
      <c r="B108" s="204" t="s">
        <v>348</v>
      </c>
      <c r="C108" s="206" t="s">
        <v>273</v>
      </c>
      <c r="D108" s="213" t="s">
        <v>75</v>
      </c>
      <c r="E108" s="203" t="s">
        <v>351</v>
      </c>
      <c r="F108" s="205" t="s">
        <v>359</v>
      </c>
      <c r="G108" s="205" t="s">
        <v>360</v>
      </c>
    </row>
    <row r="109" spans="1:7">
      <c r="A109" s="203" t="s">
        <v>349</v>
      </c>
      <c r="B109" s="204" t="s">
        <v>350</v>
      </c>
      <c r="C109" s="206" t="s">
        <v>273</v>
      </c>
      <c r="D109" s="213" t="s">
        <v>75</v>
      </c>
      <c r="E109" s="203" t="s">
        <v>361</v>
      </c>
      <c r="F109" s="205" t="s">
        <v>362</v>
      </c>
      <c r="G109" s="205" t="s">
        <v>363</v>
      </c>
    </row>
    <row r="110" spans="1:7">
      <c r="A110" s="207"/>
      <c r="B110" s="208"/>
      <c r="C110" s="208"/>
      <c r="D110" s="208"/>
      <c r="E110" s="209"/>
      <c r="F110" s="210" t="s">
        <v>81</v>
      </c>
      <c r="G110" s="211">
        <v>13.6</v>
      </c>
    </row>
    <row r="111" spans="1:7">
      <c r="A111" s="31"/>
      <c r="B111" s="31"/>
      <c r="C111" s="31"/>
      <c r="D111" s="31"/>
      <c r="E111" s="31"/>
      <c r="F111" s="31"/>
      <c r="G111" s="194"/>
    </row>
    <row r="112" spans="1:7">
      <c r="A112" s="339" t="s">
        <v>427</v>
      </c>
      <c r="B112" s="340"/>
      <c r="C112" s="340"/>
      <c r="D112" s="340"/>
      <c r="E112" s="340"/>
      <c r="F112" s="340"/>
      <c r="G112" s="341"/>
    </row>
    <row r="113" spans="1:7">
      <c r="A113" s="332" t="s">
        <v>69</v>
      </c>
      <c r="B113" s="333"/>
      <c r="C113" s="95" t="s">
        <v>70</v>
      </c>
      <c r="D113" s="95" t="s">
        <v>4</v>
      </c>
      <c r="E113" s="95" t="s">
        <v>71</v>
      </c>
      <c r="F113" s="95" t="s">
        <v>72</v>
      </c>
      <c r="G113" s="95" t="s">
        <v>6</v>
      </c>
    </row>
    <row r="114" spans="1:7">
      <c r="A114" s="92" t="s">
        <v>365</v>
      </c>
      <c r="B114" s="92" t="s">
        <v>366</v>
      </c>
      <c r="C114" s="83" t="s">
        <v>76</v>
      </c>
      <c r="D114" s="83" t="s">
        <v>75</v>
      </c>
      <c r="E114" s="231">
        <v>0.96499999999999997</v>
      </c>
      <c r="F114" s="93">
        <v>4.8499999999999996</v>
      </c>
      <c r="G114" s="93">
        <f>E114*F114</f>
        <v>4.6802499999999991</v>
      </c>
    </row>
    <row r="115" spans="1:7">
      <c r="A115" s="327"/>
      <c r="B115" s="328"/>
      <c r="C115" s="328"/>
      <c r="D115" s="328"/>
      <c r="E115" s="329"/>
      <c r="F115" s="96" t="s">
        <v>81</v>
      </c>
      <c r="G115" s="93">
        <v>4.68</v>
      </c>
    </row>
  </sheetData>
  <mergeCells count="30">
    <mergeCell ref="A67:G67"/>
    <mergeCell ref="A68:B68"/>
    <mergeCell ref="A79:G79"/>
    <mergeCell ref="A47:G47"/>
    <mergeCell ref="A48:B48"/>
    <mergeCell ref="A55:G55"/>
    <mergeCell ref="A56:B56"/>
    <mergeCell ref="A113:B113"/>
    <mergeCell ref="A103:G103"/>
    <mergeCell ref="A104:B104"/>
    <mergeCell ref="A112:G112"/>
    <mergeCell ref="A80:B80"/>
    <mergeCell ref="A91:G91"/>
    <mergeCell ref="A92:B92"/>
    <mergeCell ref="A115:E115"/>
    <mergeCell ref="A1:G6"/>
    <mergeCell ref="A7:C7"/>
    <mergeCell ref="H8:J8"/>
    <mergeCell ref="A12:B12"/>
    <mergeCell ref="B9:C9"/>
    <mergeCell ref="A8:D8"/>
    <mergeCell ref="A11:G11"/>
    <mergeCell ref="E9:G9"/>
    <mergeCell ref="F8:G8"/>
    <mergeCell ref="A22:G22"/>
    <mergeCell ref="A23:B23"/>
    <mergeCell ref="A32:G32"/>
    <mergeCell ref="A33:B33"/>
    <mergeCell ref="A38:G38"/>
    <mergeCell ref="A39:B39"/>
  </mergeCells>
  <pageMargins left="0.51181102362204722" right="0.51181102362204722" top="0.19685039370078741" bottom="0.39370078740157483" header="0.31496062992125984" footer="0.31496062992125984"/>
  <pageSetup paperSize="9" scale="62" orientation="portrait" r:id="rId1"/>
  <rowBreaks count="2" manualBreakCount="2">
    <brk id="63" max="6" man="1"/>
    <brk id="121" max="6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2" zoomScaleNormal="90" zoomScaleSheetLayoutView="100" workbookViewId="0">
      <selection activeCell="H4" sqref="H4"/>
    </sheetView>
  </sheetViews>
  <sheetFormatPr defaultRowHeight="14.4"/>
  <cols>
    <col min="1" max="1" width="7.44140625" customWidth="1"/>
    <col min="2" max="2" width="39.109375" customWidth="1"/>
    <col min="3" max="3" width="20.5546875" customWidth="1"/>
    <col min="4" max="4" width="13.44140625" customWidth="1"/>
    <col min="5" max="5" width="18" customWidth="1"/>
    <col min="6" max="6" width="19.6640625" customWidth="1"/>
    <col min="7" max="7" width="17.6640625" customWidth="1"/>
    <col min="9" max="9" width="10.109375" bestFit="1" customWidth="1"/>
  </cols>
  <sheetData>
    <row r="1" spans="1:9">
      <c r="A1" s="330"/>
      <c r="B1" s="330"/>
      <c r="C1" s="330"/>
      <c r="D1" s="330"/>
      <c r="E1" s="330"/>
      <c r="F1" s="330"/>
      <c r="G1" s="330"/>
    </row>
    <row r="2" spans="1:9">
      <c r="A2" s="330"/>
      <c r="B2" s="330"/>
      <c r="C2" s="330"/>
      <c r="D2" s="330"/>
      <c r="E2" s="330"/>
      <c r="F2" s="330"/>
      <c r="G2" s="330"/>
    </row>
    <row r="3" spans="1:9">
      <c r="A3" s="330"/>
      <c r="B3" s="330"/>
      <c r="C3" s="330"/>
      <c r="D3" s="330"/>
      <c r="E3" s="330"/>
      <c r="F3" s="330"/>
      <c r="G3" s="330"/>
    </row>
    <row r="4" spans="1:9" ht="21" customHeight="1">
      <c r="A4" s="330"/>
      <c r="B4" s="330"/>
      <c r="C4" s="330"/>
      <c r="D4" s="330"/>
      <c r="E4" s="330"/>
      <c r="F4" s="330"/>
      <c r="G4" s="330"/>
    </row>
    <row r="5" spans="1:9">
      <c r="A5" s="330"/>
      <c r="B5" s="330"/>
      <c r="C5" s="330"/>
      <c r="D5" s="330"/>
      <c r="E5" s="330"/>
      <c r="F5" s="330"/>
      <c r="G5" s="330"/>
    </row>
    <row r="6" spans="1:9" ht="23.25" customHeight="1" thickBot="1">
      <c r="A6" s="274"/>
      <c r="B6" s="274"/>
      <c r="C6" s="274"/>
      <c r="D6" s="274"/>
      <c r="E6" s="274"/>
      <c r="F6" s="274"/>
      <c r="G6" s="274"/>
    </row>
    <row r="7" spans="1:9" ht="26.25" customHeight="1" thickTop="1" thickBot="1">
      <c r="A7" s="303" t="s">
        <v>0</v>
      </c>
      <c r="B7" s="303"/>
      <c r="C7" s="303"/>
      <c r="D7" s="306" t="s">
        <v>184</v>
      </c>
      <c r="E7" s="303"/>
      <c r="F7" s="303"/>
      <c r="G7" s="138"/>
    </row>
    <row r="8" spans="1:9" ht="25.5" customHeight="1" thickTop="1" thickBot="1">
      <c r="A8" s="336" t="s">
        <v>154</v>
      </c>
      <c r="B8" s="337"/>
      <c r="C8" s="338"/>
      <c r="D8" s="124"/>
      <c r="E8" s="137"/>
      <c r="F8" s="137"/>
      <c r="G8" s="136"/>
    </row>
    <row r="9" spans="1:9" ht="24.75" customHeight="1" thickTop="1" thickBot="1">
      <c r="A9" s="336" t="s">
        <v>164</v>
      </c>
      <c r="B9" s="337"/>
      <c r="C9" s="337"/>
      <c r="D9" s="372" t="s">
        <v>1</v>
      </c>
      <c r="E9" s="373"/>
      <c r="F9" s="373">
        <f>C25</f>
        <v>484042.89559705177</v>
      </c>
      <c r="G9" s="374"/>
    </row>
    <row r="10" spans="1:9" ht="16.2" thickTop="1">
      <c r="A10" s="355"/>
      <c r="B10" s="356"/>
      <c r="C10" s="356"/>
      <c r="D10" s="356"/>
      <c r="E10" s="356"/>
      <c r="F10" s="356"/>
      <c r="G10" s="357"/>
      <c r="I10" s="143">
        <f>ORÇAMENTO!H5</f>
        <v>484042.89559705177</v>
      </c>
    </row>
    <row r="11" spans="1:9">
      <c r="A11" s="361" t="s">
        <v>102</v>
      </c>
      <c r="B11" s="362"/>
      <c r="C11" s="362"/>
      <c r="D11" s="362"/>
      <c r="E11" s="362"/>
      <c r="F11" s="362"/>
      <c r="G11" s="363"/>
    </row>
    <row r="12" spans="1:9">
      <c r="A12" s="361"/>
      <c r="B12" s="362"/>
      <c r="C12" s="362"/>
      <c r="D12" s="362"/>
      <c r="E12" s="362"/>
      <c r="F12" s="362"/>
      <c r="G12" s="363"/>
    </row>
    <row r="13" spans="1:9" ht="15.6">
      <c r="A13" s="364" t="s">
        <v>2</v>
      </c>
      <c r="B13" s="366" t="s">
        <v>3</v>
      </c>
      <c r="C13" s="366" t="s">
        <v>84</v>
      </c>
      <c r="D13" s="371" t="s">
        <v>96</v>
      </c>
      <c r="E13" s="158" t="s">
        <v>97</v>
      </c>
      <c r="F13" s="158" t="s">
        <v>97</v>
      </c>
      <c r="G13" s="144" t="s">
        <v>97</v>
      </c>
    </row>
    <row r="14" spans="1:9" ht="15.6">
      <c r="A14" s="364"/>
      <c r="B14" s="366"/>
      <c r="C14" s="366"/>
      <c r="D14" s="371"/>
      <c r="E14" s="130">
        <v>30</v>
      </c>
      <c r="F14" s="130">
        <v>60</v>
      </c>
      <c r="G14" s="145">
        <v>90</v>
      </c>
    </row>
    <row r="15" spans="1:9" ht="15.6" thickBot="1">
      <c r="A15" s="367">
        <f>ORÇAMENTO!A11</f>
        <v>1</v>
      </c>
      <c r="B15" s="369" t="s">
        <v>91</v>
      </c>
      <c r="C15" s="370">
        <f>ORÇAMENTO!I11</f>
        <v>20415.407856251761</v>
      </c>
      <c r="D15" s="365">
        <f>ROUND(C15/$C$25,5)</f>
        <v>4.2180000000000002E-2</v>
      </c>
      <c r="E15" s="135">
        <v>0.75</v>
      </c>
      <c r="F15" s="135">
        <v>0.25</v>
      </c>
      <c r="G15" s="146">
        <v>0</v>
      </c>
    </row>
    <row r="16" spans="1:9" ht="21.75" customHeight="1">
      <c r="A16" s="368"/>
      <c r="B16" s="369"/>
      <c r="C16" s="370"/>
      <c r="D16" s="365"/>
      <c r="E16" s="134">
        <f>E15*$C$15</f>
        <v>15311.555892188821</v>
      </c>
      <c r="F16" s="134">
        <f>F15*$C$15</f>
        <v>5103.8519640629402</v>
      </c>
      <c r="G16" s="147">
        <v>0</v>
      </c>
    </row>
    <row r="17" spans="1:7" ht="15.6" thickBot="1">
      <c r="A17" s="367">
        <v>2</v>
      </c>
      <c r="B17" s="369" t="str">
        <f>ORÇAMENTO!C15</f>
        <v>MADEIRAMENTO</v>
      </c>
      <c r="C17" s="370">
        <f>ORÇAMENTO!I15</f>
        <v>434584.78171200003</v>
      </c>
      <c r="D17" s="365">
        <f>ROUND(C17/$C$25,5)</f>
        <v>0.89781999999999995</v>
      </c>
      <c r="E17" s="135">
        <v>0.25</v>
      </c>
      <c r="F17" s="127">
        <v>0.35</v>
      </c>
      <c r="G17" s="148">
        <v>0.4</v>
      </c>
    </row>
    <row r="18" spans="1:7" ht="22.5" customHeight="1">
      <c r="A18" s="368"/>
      <c r="B18" s="369"/>
      <c r="C18" s="370"/>
      <c r="D18" s="365"/>
      <c r="E18" s="134">
        <f>E17*$C$17</f>
        <v>108646.19542800001</v>
      </c>
      <c r="F18" s="134">
        <f>F17*$C$17</f>
        <v>152104.6735992</v>
      </c>
      <c r="G18" s="147">
        <f>G17*$C$17</f>
        <v>173833.91268480002</v>
      </c>
    </row>
    <row r="19" spans="1:7" ht="15.6" thickBot="1">
      <c r="A19" s="367">
        <v>3</v>
      </c>
      <c r="B19" s="369" t="str">
        <f>ORÇAMENTO!C31</f>
        <v>FERRAGENS</v>
      </c>
      <c r="C19" s="370">
        <f>ORÇAMENTO!I31</f>
        <v>14219.151600000001</v>
      </c>
      <c r="D19" s="365">
        <f>ROUND(C19/$C$25,5)</f>
        <v>2.938E-2</v>
      </c>
      <c r="E19" s="135">
        <v>0.3</v>
      </c>
      <c r="F19" s="127">
        <v>0.35</v>
      </c>
      <c r="G19" s="148">
        <v>0.35</v>
      </c>
    </row>
    <row r="20" spans="1:7" ht="22.5" customHeight="1">
      <c r="A20" s="368"/>
      <c r="B20" s="369"/>
      <c r="C20" s="370"/>
      <c r="D20" s="365"/>
      <c r="E20" s="134">
        <f>E19*$C$19</f>
        <v>4265.7454800000005</v>
      </c>
      <c r="F20" s="134">
        <f>F19*$C$19</f>
        <v>4976.7030599999998</v>
      </c>
      <c r="G20" s="147">
        <f>G19*$C$19</f>
        <v>4976.7030599999998</v>
      </c>
    </row>
    <row r="21" spans="1:7" ht="15" customHeight="1" thickBot="1">
      <c r="A21" s="367">
        <v>4</v>
      </c>
      <c r="B21" s="369" t="str">
        <f>ORÇAMENTO!C34</f>
        <v>PINTURA</v>
      </c>
      <c r="C21" s="370">
        <f>ORÇAMENTO!I34</f>
        <v>9838.9624320000003</v>
      </c>
      <c r="D21" s="365">
        <f>ROUND(C21/$C$25,5)</f>
        <v>2.0330000000000001E-2</v>
      </c>
      <c r="E21" s="135">
        <v>0</v>
      </c>
      <c r="F21" s="127">
        <v>0</v>
      </c>
      <c r="G21" s="146">
        <v>1</v>
      </c>
    </row>
    <row r="22" spans="1:7" ht="19.5" customHeight="1">
      <c r="A22" s="368"/>
      <c r="B22" s="369"/>
      <c r="C22" s="370"/>
      <c r="D22" s="365"/>
      <c r="E22" s="134">
        <f>E21*$C$21</f>
        <v>0</v>
      </c>
      <c r="F22" s="128">
        <v>0</v>
      </c>
      <c r="G22" s="147">
        <f>G21*$C$21</f>
        <v>9838.9624320000003</v>
      </c>
    </row>
    <row r="23" spans="1:7" ht="15.6" thickBot="1">
      <c r="A23" s="367">
        <v>5</v>
      </c>
      <c r="B23" s="369" t="str">
        <f>ORÇAMENTO!C36</f>
        <v>DIVERSOS</v>
      </c>
      <c r="C23" s="370">
        <f>ORÇAMENTO!I36</f>
        <v>4984.5919967999998</v>
      </c>
      <c r="D23" s="365">
        <f>ROUND(C23/$C$25,5)</f>
        <v>1.03E-2</v>
      </c>
      <c r="E23" s="135">
        <v>0</v>
      </c>
      <c r="F23" s="135">
        <v>0</v>
      </c>
      <c r="G23" s="146">
        <v>1</v>
      </c>
    </row>
    <row r="24" spans="1:7" ht="21" customHeight="1">
      <c r="A24" s="368"/>
      <c r="B24" s="369"/>
      <c r="C24" s="370"/>
      <c r="D24" s="365"/>
      <c r="E24" s="134">
        <v>0</v>
      </c>
      <c r="F24" s="134">
        <v>0</v>
      </c>
      <c r="G24" s="147">
        <f>G23*$C$23</f>
        <v>4984.5919967999998</v>
      </c>
    </row>
    <row r="25" spans="1:7" ht="15.6">
      <c r="A25" s="358" t="s">
        <v>6</v>
      </c>
      <c r="B25" s="359"/>
      <c r="C25" s="132">
        <f>SUM(C15:C23)</f>
        <v>484042.89559705177</v>
      </c>
      <c r="D25" s="133">
        <f>SUM(D15:D23)</f>
        <v>1.0000099999999998</v>
      </c>
      <c r="E25" s="129"/>
      <c r="F25" s="129"/>
      <c r="G25" s="186"/>
    </row>
    <row r="26" spans="1:7" ht="15.6">
      <c r="A26" s="351" t="s">
        <v>98</v>
      </c>
      <c r="B26" s="352"/>
      <c r="C26" s="352"/>
      <c r="D26" s="131"/>
      <c r="E26" s="139">
        <f>E16+E18+E20+E22+E24</f>
        <v>128223.49680018882</v>
      </c>
      <c r="F26" s="139">
        <f>F18+F20+F16+F22+F24</f>
        <v>162185.22862326296</v>
      </c>
      <c r="G26" s="149">
        <f>G18+G20+G22+G24</f>
        <v>193634.17017360003</v>
      </c>
    </row>
    <row r="27" spans="1:7" ht="15.6">
      <c r="A27" s="351" t="s">
        <v>99</v>
      </c>
      <c r="B27" s="352"/>
      <c r="C27" s="352"/>
      <c r="D27" s="131"/>
      <c r="E27" s="140">
        <f>E26/$C$25</f>
        <v>0.26490110270501782</v>
      </c>
      <c r="F27" s="140">
        <f>F26/$C$25</f>
        <v>0.33506375178425574</v>
      </c>
      <c r="G27" s="150">
        <f>G26/$C$25</f>
        <v>0.40003514551072655</v>
      </c>
    </row>
    <row r="28" spans="1:7" ht="21" customHeight="1">
      <c r="A28" s="351" t="s">
        <v>100</v>
      </c>
      <c r="B28" s="352"/>
      <c r="C28" s="352"/>
      <c r="D28" s="131"/>
      <c r="E28" s="141">
        <f>E26</f>
        <v>128223.49680018882</v>
      </c>
      <c r="F28" s="142">
        <f>E28+F26</f>
        <v>290408.72542345175</v>
      </c>
      <c r="G28" s="149">
        <f>F28+G26</f>
        <v>484042.89559705177</v>
      </c>
    </row>
    <row r="29" spans="1:7" ht="20.25" customHeight="1" thickBot="1">
      <c r="A29" s="353" t="s">
        <v>101</v>
      </c>
      <c r="B29" s="354"/>
      <c r="C29" s="354"/>
      <c r="D29" s="151"/>
      <c r="E29" s="152">
        <f>E27</f>
        <v>0.26490110270501782</v>
      </c>
      <c r="F29" s="152">
        <f>E29+F27</f>
        <v>0.5999648544892735</v>
      </c>
      <c r="G29" s="153">
        <f t="shared" ref="G29" si="0">F29+G27</f>
        <v>1</v>
      </c>
    </row>
    <row r="30" spans="1:7" ht="15" thickTop="1">
      <c r="A30" s="125"/>
      <c r="B30" s="125"/>
      <c r="C30" s="125"/>
      <c r="D30" s="125"/>
      <c r="E30" s="125"/>
      <c r="F30" s="125"/>
      <c r="G30" s="125"/>
    </row>
    <row r="31" spans="1:7">
      <c r="A31" s="125"/>
      <c r="B31" s="125"/>
      <c r="C31" s="125"/>
      <c r="D31" s="125"/>
      <c r="E31" s="125"/>
      <c r="F31" s="125"/>
      <c r="G31" s="125"/>
    </row>
    <row r="32" spans="1:7">
      <c r="A32" s="126"/>
      <c r="B32" s="125"/>
      <c r="C32" s="125"/>
      <c r="D32" s="125"/>
      <c r="E32" s="125"/>
      <c r="F32" s="125"/>
      <c r="G32" s="125"/>
    </row>
    <row r="33" spans="1:7">
      <c r="A33" s="125"/>
      <c r="B33" s="125"/>
      <c r="C33" s="125"/>
      <c r="D33" s="125"/>
      <c r="E33" s="125"/>
      <c r="F33" s="125"/>
      <c r="G33" s="125"/>
    </row>
    <row r="34" spans="1:7">
      <c r="A34" s="350"/>
      <c r="B34" s="350"/>
      <c r="C34" s="350"/>
      <c r="D34" s="350"/>
      <c r="E34" s="350"/>
      <c r="F34" s="350"/>
      <c r="G34" s="350"/>
    </row>
    <row r="35" spans="1:7">
      <c r="A35" s="360"/>
      <c r="B35" s="360"/>
      <c r="C35" s="360"/>
      <c r="D35" s="360"/>
      <c r="E35" s="360"/>
      <c r="F35" s="360"/>
      <c r="G35" s="360"/>
    </row>
    <row r="36" spans="1:7">
      <c r="A36" s="350"/>
      <c r="B36" s="350"/>
      <c r="C36" s="350"/>
      <c r="D36" s="350"/>
      <c r="E36" s="350"/>
      <c r="F36" s="350"/>
      <c r="G36" s="350"/>
    </row>
  </sheetData>
  <mergeCells count="41">
    <mergeCell ref="A9:C9"/>
    <mergeCell ref="A7:C7"/>
    <mergeCell ref="D7:F7"/>
    <mergeCell ref="A1:G6"/>
    <mergeCell ref="D9:E9"/>
    <mergeCell ref="F9:G9"/>
    <mergeCell ref="A23:A24"/>
    <mergeCell ref="B23:B24"/>
    <mergeCell ref="C23:C24"/>
    <mergeCell ref="D23:D24"/>
    <mergeCell ref="C13:C14"/>
    <mergeCell ref="D13:D14"/>
    <mergeCell ref="A21:A22"/>
    <mergeCell ref="B21:B22"/>
    <mergeCell ref="C21:C22"/>
    <mergeCell ref="A15:A16"/>
    <mergeCell ref="B15:B16"/>
    <mergeCell ref="C15:C16"/>
    <mergeCell ref="D15:D16"/>
    <mergeCell ref="D17:D18"/>
    <mergeCell ref="A10:G10"/>
    <mergeCell ref="A8:C8"/>
    <mergeCell ref="A34:G34"/>
    <mergeCell ref="A25:B25"/>
    <mergeCell ref="A35:G35"/>
    <mergeCell ref="A11:G12"/>
    <mergeCell ref="A13:A14"/>
    <mergeCell ref="D21:D22"/>
    <mergeCell ref="B13:B14"/>
    <mergeCell ref="A19:A20"/>
    <mergeCell ref="B19:B20"/>
    <mergeCell ref="C19:C20"/>
    <mergeCell ref="D19:D20"/>
    <mergeCell ref="A17:A18"/>
    <mergeCell ref="B17:B18"/>
    <mergeCell ref="C17:C18"/>
    <mergeCell ref="A36:G36"/>
    <mergeCell ref="A26:C26"/>
    <mergeCell ref="A27:C27"/>
    <mergeCell ref="A28:C28"/>
    <mergeCell ref="A29:C29"/>
  </mergeCells>
  <pageMargins left="0.51181102362204722" right="0.51181102362204722" top="0.59055118110236227" bottom="0.78740157480314965" header="0.31496062992125984" footer="0.31496062992125984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topLeftCell="A7" zoomScale="115" zoomScaleNormal="100" zoomScaleSheetLayoutView="115" workbookViewId="0">
      <selection activeCell="J19" sqref="J19"/>
    </sheetView>
  </sheetViews>
  <sheetFormatPr defaultRowHeight="14.4"/>
  <cols>
    <col min="1" max="1" width="19.88671875" customWidth="1"/>
    <col min="2" max="2" width="26.88671875" customWidth="1"/>
    <col min="3" max="3" width="10.5546875" customWidth="1"/>
    <col min="4" max="4" width="13.88671875" customWidth="1"/>
    <col min="5" max="5" width="3.6640625" customWidth="1"/>
    <col min="6" max="6" width="12" customWidth="1"/>
    <col min="7" max="7" width="14" customWidth="1"/>
    <col min="257" max="257" width="19.88671875" customWidth="1"/>
    <col min="258" max="258" width="26.88671875" customWidth="1"/>
    <col min="259" max="259" width="10.5546875" customWidth="1"/>
    <col min="260" max="260" width="13.88671875" customWidth="1"/>
    <col min="261" max="261" width="3.6640625" customWidth="1"/>
    <col min="262" max="262" width="12" customWidth="1"/>
    <col min="263" max="263" width="14" customWidth="1"/>
    <col min="513" max="513" width="19.88671875" customWidth="1"/>
    <col min="514" max="514" width="26.88671875" customWidth="1"/>
    <col min="515" max="515" width="10.5546875" customWidth="1"/>
    <col min="516" max="516" width="13.88671875" customWidth="1"/>
    <col min="517" max="517" width="3.6640625" customWidth="1"/>
    <col min="518" max="518" width="12" customWidth="1"/>
    <col min="519" max="519" width="14" customWidth="1"/>
    <col min="769" max="769" width="19.88671875" customWidth="1"/>
    <col min="770" max="770" width="26.88671875" customWidth="1"/>
    <col min="771" max="771" width="10.5546875" customWidth="1"/>
    <col min="772" max="772" width="13.88671875" customWidth="1"/>
    <col min="773" max="773" width="3.6640625" customWidth="1"/>
    <col min="774" max="774" width="12" customWidth="1"/>
    <col min="775" max="775" width="14" customWidth="1"/>
    <col min="1025" max="1025" width="19.88671875" customWidth="1"/>
    <col min="1026" max="1026" width="26.88671875" customWidth="1"/>
    <col min="1027" max="1027" width="10.5546875" customWidth="1"/>
    <col min="1028" max="1028" width="13.88671875" customWidth="1"/>
    <col min="1029" max="1029" width="3.6640625" customWidth="1"/>
    <col min="1030" max="1030" width="12" customWidth="1"/>
    <col min="1031" max="1031" width="14" customWidth="1"/>
    <col min="1281" max="1281" width="19.88671875" customWidth="1"/>
    <col min="1282" max="1282" width="26.88671875" customWidth="1"/>
    <col min="1283" max="1283" width="10.5546875" customWidth="1"/>
    <col min="1284" max="1284" width="13.88671875" customWidth="1"/>
    <col min="1285" max="1285" width="3.6640625" customWidth="1"/>
    <col min="1286" max="1286" width="12" customWidth="1"/>
    <col min="1287" max="1287" width="14" customWidth="1"/>
    <col min="1537" max="1537" width="19.88671875" customWidth="1"/>
    <col min="1538" max="1538" width="26.88671875" customWidth="1"/>
    <col min="1539" max="1539" width="10.5546875" customWidth="1"/>
    <col min="1540" max="1540" width="13.88671875" customWidth="1"/>
    <col min="1541" max="1541" width="3.6640625" customWidth="1"/>
    <col min="1542" max="1542" width="12" customWidth="1"/>
    <col min="1543" max="1543" width="14" customWidth="1"/>
    <col min="1793" max="1793" width="19.88671875" customWidth="1"/>
    <col min="1794" max="1794" width="26.88671875" customWidth="1"/>
    <col min="1795" max="1795" width="10.5546875" customWidth="1"/>
    <col min="1796" max="1796" width="13.88671875" customWidth="1"/>
    <col min="1797" max="1797" width="3.6640625" customWidth="1"/>
    <col min="1798" max="1798" width="12" customWidth="1"/>
    <col min="1799" max="1799" width="14" customWidth="1"/>
    <col min="2049" max="2049" width="19.88671875" customWidth="1"/>
    <col min="2050" max="2050" width="26.88671875" customWidth="1"/>
    <col min="2051" max="2051" width="10.5546875" customWidth="1"/>
    <col min="2052" max="2052" width="13.88671875" customWidth="1"/>
    <col min="2053" max="2053" width="3.6640625" customWidth="1"/>
    <col min="2054" max="2054" width="12" customWidth="1"/>
    <col min="2055" max="2055" width="14" customWidth="1"/>
    <col min="2305" max="2305" width="19.88671875" customWidth="1"/>
    <col min="2306" max="2306" width="26.88671875" customWidth="1"/>
    <col min="2307" max="2307" width="10.5546875" customWidth="1"/>
    <col min="2308" max="2308" width="13.88671875" customWidth="1"/>
    <col min="2309" max="2309" width="3.6640625" customWidth="1"/>
    <col min="2310" max="2310" width="12" customWidth="1"/>
    <col min="2311" max="2311" width="14" customWidth="1"/>
    <col min="2561" max="2561" width="19.88671875" customWidth="1"/>
    <col min="2562" max="2562" width="26.88671875" customWidth="1"/>
    <col min="2563" max="2563" width="10.5546875" customWidth="1"/>
    <col min="2564" max="2564" width="13.88671875" customWidth="1"/>
    <col min="2565" max="2565" width="3.6640625" customWidth="1"/>
    <col min="2566" max="2566" width="12" customWidth="1"/>
    <col min="2567" max="2567" width="14" customWidth="1"/>
    <col min="2817" max="2817" width="19.88671875" customWidth="1"/>
    <col min="2818" max="2818" width="26.88671875" customWidth="1"/>
    <col min="2819" max="2819" width="10.5546875" customWidth="1"/>
    <col min="2820" max="2820" width="13.88671875" customWidth="1"/>
    <col min="2821" max="2821" width="3.6640625" customWidth="1"/>
    <col min="2822" max="2822" width="12" customWidth="1"/>
    <col min="2823" max="2823" width="14" customWidth="1"/>
    <col min="3073" max="3073" width="19.88671875" customWidth="1"/>
    <col min="3074" max="3074" width="26.88671875" customWidth="1"/>
    <col min="3075" max="3075" width="10.5546875" customWidth="1"/>
    <col min="3076" max="3076" width="13.88671875" customWidth="1"/>
    <col min="3077" max="3077" width="3.6640625" customWidth="1"/>
    <col min="3078" max="3078" width="12" customWidth="1"/>
    <col min="3079" max="3079" width="14" customWidth="1"/>
    <col min="3329" max="3329" width="19.88671875" customWidth="1"/>
    <col min="3330" max="3330" width="26.88671875" customWidth="1"/>
    <col min="3331" max="3331" width="10.5546875" customWidth="1"/>
    <col min="3332" max="3332" width="13.88671875" customWidth="1"/>
    <col min="3333" max="3333" width="3.6640625" customWidth="1"/>
    <col min="3334" max="3334" width="12" customWidth="1"/>
    <col min="3335" max="3335" width="14" customWidth="1"/>
    <col min="3585" max="3585" width="19.88671875" customWidth="1"/>
    <col min="3586" max="3586" width="26.88671875" customWidth="1"/>
    <col min="3587" max="3587" width="10.5546875" customWidth="1"/>
    <col min="3588" max="3588" width="13.88671875" customWidth="1"/>
    <col min="3589" max="3589" width="3.6640625" customWidth="1"/>
    <col min="3590" max="3590" width="12" customWidth="1"/>
    <col min="3591" max="3591" width="14" customWidth="1"/>
    <col min="3841" max="3841" width="19.88671875" customWidth="1"/>
    <col min="3842" max="3842" width="26.88671875" customWidth="1"/>
    <col min="3843" max="3843" width="10.5546875" customWidth="1"/>
    <col min="3844" max="3844" width="13.88671875" customWidth="1"/>
    <col min="3845" max="3845" width="3.6640625" customWidth="1"/>
    <col min="3846" max="3846" width="12" customWidth="1"/>
    <col min="3847" max="3847" width="14" customWidth="1"/>
    <col min="4097" max="4097" width="19.88671875" customWidth="1"/>
    <col min="4098" max="4098" width="26.88671875" customWidth="1"/>
    <col min="4099" max="4099" width="10.5546875" customWidth="1"/>
    <col min="4100" max="4100" width="13.88671875" customWidth="1"/>
    <col min="4101" max="4101" width="3.6640625" customWidth="1"/>
    <col min="4102" max="4102" width="12" customWidth="1"/>
    <col min="4103" max="4103" width="14" customWidth="1"/>
    <col min="4353" max="4353" width="19.88671875" customWidth="1"/>
    <col min="4354" max="4354" width="26.88671875" customWidth="1"/>
    <col min="4355" max="4355" width="10.5546875" customWidth="1"/>
    <col min="4356" max="4356" width="13.88671875" customWidth="1"/>
    <col min="4357" max="4357" width="3.6640625" customWidth="1"/>
    <col min="4358" max="4358" width="12" customWidth="1"/>
    <col min="4359" max="4359" width="14" customWidth="1"/>
    <col min="4609" max="4609" width="19.88671875" customWidth="1"/>
    <col min="4610" max="4610" width="26.88671875" customWidth="1"/>
    <col min="4611" max="4611" width="10.5546875" customWidth="1"/>
    <col min="4612" max="4612" width="13.88671875" customWidth="1"/>
    <col min="4613" max="4613" width="3.6640625" customWidth="1"/>
    <col min="4614" max="4614" width="12" customWidth="1"/>
    <col min="4615" max="4615" width="14" customWidth="1"/>
    <col min="4865" max="4865" width="19.88671875" customWidth="1"/>
    <col min="4866" max="4866" width="26.88671875" customWidth="1"/>
    <col min="4867" max="4867" width="10.5546875" customWidth="1"/>
    <col min="4868" max="4868" width="13.88671875" customWidth="1"/>
    <col min="4869" max="4869" width="3.6640625" customWidth="1"/>
    <col min="4870" max="4870" width="12" customWidth="1"/>
    <col min="4871" max="4871" width="14" customWidth="1"/>
    <col min="5121" max="5121" width="19.88671875" customWidth="1"/>
    <col min="5122" max="5122" width="26.88671875" customWidth="1"/>
    <col min="5123" max="5123" width="10.5546875" customWidth="1"/>
    <col min="5124" max="5124" width="13.88671875" customWidth="1"/>
    <col min="5125" max="5125" width="3.6640625" customWidth="1"/>
    <col min="5126" max="5126" width="12" customWidth="1"/>
    <col min="5127" max="5127" width="14" customWidth="1"/>
    <col min="5377" max="5377" width="19.88671875" customWidth="1"/>
    <col min="5378" max="5378" width="26.88671875" customWidth="1"/>
    <col min="5379" max="5379" width="10.5546875" customWidth="1"/>
    <col min="5380" max="5380" width="13.88671875" customWidth="1"/>
    <col min="5381" max="5381" width="3.6640625" customWidth="1"/>
    <col min="5382" max="5382" width="12" customWidth="1"/>
    <col min="5383" max="5383" width="14" customWidth="1"/>
    <col min="5633" max="5633" width="19.88671875" customWidth="1"/>
    <col min="5634" max="5634" width="26.88671875" customWidth="1"/>
    <col min="5635" max="5635" width="10.5546875" customWidth="1"/>
    <col min="5636" max="5636" width="13.88671875" customWidth="1"/>
    <col min="5637" max="5637" width="3.6640625" customWidth="1"/>
    <col min="5638" max="5638" width="12" customWidth="1"/>
    <col min="5639" max="5639" width="14" customWidth="1"/>
    <col min="5889" max="5889" width="19.88671875" customWidth="1"/>
    <col min="5890" max="5890" width="26.88671875" customWidth="1"/>
    <col min="5891" max="5891" width="10.5546875" customWidth="1"/>
    <col min="5892" max="5892" width="13.88671875" customWidth="1"/>
    <col min="5893" max="5893" width="3.6640625" customWidth="1"/>
    <col min="5894" max="5894" width="12" customWidth="1"/>
    <col min="5895" max="5895" width="14" customWidth="1"/>
    <col min="6145" max="6145" width="19.88671875" customWidth="1"/>
    <col min="6146" max="6146" width="26.88671875" customWidth="1"/>
    <col min="6147" max="6147" width="10.5546875" customWidth="1"/>
    <col min="6148" max="6148" width="13.88671875" customWidth="1"/>
    <col min="6149" max="6149" width="3.6640625" customWidth="1"/>
    <col min="6150" max="6150" width="12" customWidth="1"/>
    <col min="6151" max="6151" width="14" customWidth="1"/>
    <col min="6401" max="6401" width="19.88671875" customWidth="1"/>
    <col min="6402" max="6402" width="26.88671875" customWidth="1"/>
    <col min="6403" max="6403" width="10.5546875" customWidth="1"/>
    <col min="6404" max="6404" width="13.88671875" customWidth="1"/>
    <col min="6405" max="6405" width="3.6640625" customWidth="1"/>
    <col min="6406" max="6406" width="12" customWidth="1"/>
    <col min="6407" max="6407" width="14" customWidth="1"/>
    <col min="6657" max="6657" width="19.88671875" customWidth="1"/>
    <col min="6658" max="6658" width="26.88671875" customWidth="1"/>
    <col min="6659" max="6659" width="10.5546875" customWidth="1"/>
    <col min="6660" max="6660" width="13.88671875" customWidth="1"/>
    <col min="6661" max="6661" width="3.6640625" customWidth="1"/>
    <col min="6662" max="6662" width="12" customWidth="1"/>
    <col min="6663" max="6663" width="14" customWidth="1"/>
    <col min="6913" max="6913" width="19.88671875" customWidth="1"/>
    <col min="6914" max="6914" width="26.88671875" customWidth="1"/>
    <col min="6915" max="6915" width="10.5546875" customWidth="1"/>
    <col min="6916" max="6916" width="13.88671875" customWidth="1"/>
    <col min="6917" max="6917" width="3.6640625" customWidth="1"/>
    <col min="6918" max="6918" width="12" customWidth="1"/>
    <col min="6919" max="6919" width="14" customWidth="1"/>
    <col min="7169" max="7169" width="19.88671875" customWidth="1"/>
    <col min="7170" max="7170" width="26.88671875" customWidth="1"/>
    <col min="7171" max="7171" width="10.5546875" customWidth="1"/>
    <col min="7172" max="7172" width="13.88671875" customWidth="1"/>
    <col min="7173" max="7173" width="3.6640625" customWidth="1"/>
    <col min="7174" max="7174" width="12" customWidth="1"/>
    <col min="7175" max="7175" width="14" customWidth="1"/>
    <col min="7425" max="7425" width="19.88671875" customWidth="1"/>
    <col min="7426" max="7426" width="26.88671875" customWidth="1"/>
    <col min="7427" max="7427" width="10.5546875" customWidth="1"/>
    <col min="7428" max="7428" width="13.88671875" customWidth="1"/>
    <col min="7429" max="7429" width="3.6640625" customWidth="1"/>
    <col min="7430" max="7430" width="12" customWidth="1"/>
    <col min="7431" max="7431" width="14" customWidth="1"/>
    <col min="7681" max="7681" width="19.88671875" customWidth="1"/>
    <col min="7682" max="7682" width="26.88671875" customWidth="1"/>
    <col min="7683" max="7683" width="10.5546875" customWidth="1"/>
    <col min="7684" max="7684" width="13.88671875" customWidth="1"/>
    <col min="7685" max="7685" width="3.6640625" customWidth="1"/>
    <col min="7686" max="7686" width="12" customWidth="1"/>
    <col min="7687" max="7687" width="14" customWidth="1"/>
    <col min="7937" max="7937" width="19.88671875" customWidth="1"/>
    <col min="7938" max="7938" width="26.88671875" customWidth="1"/>
    <col min="7939" max="7939" width="10.5546875" customWidth="1"/>
    <col min="7940" max="7940" width="13.88671875" customWidth="1"/>
    <col min="7941" max="7941" width="3.6640625" customWidth="1"/>
    <col min="7942" max="7942" width="12" customWidth="1"/>
    <col min="7943" max="7943" width="14" customWidth="1"/>
    <col min="8193" max="8193" width="19.88671875" customWidth="1"/>
    <col min="8194" max="8194" width="26.88671875" customWidth="1"/>
    <col min="8195" max="8195" width="10.5546875" customWidth="1"/>
    <col min="8196" max="8196" width="13.88671875" customWidth="1"/>
    <col min="8197" max="8197" width="3.6640625" customWidth="1"/>
    <col min="8198" max="8198" width="12" customWidth="1"/>
    <col min="8199" max="8199" width="14" customWidth="1"/>
    <col min="8449" max="8449" width="19.88671875" customWidth="1"/>
    <col min="8450" max="8450" width="26.88671875" customWidth="1"/>
    <col min="8451" max="8451" width="10.5546875" customWidth="1"/>
    <col min="8452" max="8452" width="13.88671875" customWidth="1"/>
    <col min="8453" max="8453" width="3.6640625" customWidth="1"/>
    <col min="8454" max="8454" width="12" customWidth="1"/>
    <col min="8455" max="8455" width="14" customWidth="1"/>
    <col min="8705" max="8705" width="19.88671875" customWidth="1"/>
    <col min="8706" max="8706" width="26.88671875" customWidth="1"/>
    <col min="8707" max="8707" width="10.5546875" customWidth="1"/>
    <col min="8708" max="8708" width="13.88671875" customWidth="1"/>
    <col min="8709" max="8709" width="3.6640625" customWidth="1"/>
    <col min="8710" max="8710" width="12" customWidth="1"/>
    <col min="8711" max="8711" width="14" customWidth="1"/>
    <col min="8961" max="8961" width="19.88671875" customWidth="1"/>
    <col min="8962" max="8962" width="26.88671875" customWidth="1"/>
    <col min="8963" max="8963" width="10.5546875" customWidth="1"/>
    <col min="8964" max="8964" width="13.88671875" customWidth="1"/>
    <col min="8965" max="8965" width="3.6640625" customWidth="1"/>
    <col min="8966" max="8966" width="12" customWidth="1"/>
    <col min="8967" max="8967" width="14" customWidth="1"/>
    <col min="9217" max="9217" width="19.88671875" customWidth="1"/>
    <col min="9218" max="9218" width="26.88671875" customWidth="1"/>
    <col min="9219" max="9219" width="10.5546875" customWidth="1"/>
    <col min="9220" max="9220" width="13.88671875" customWidth="1"/>
    <col min="9221" max="9221" width="3.6640625" customWidth="1"/>
    <col min="9222" max="9222" width="12" customWidth="1"/>
    <col min="9223" max="9223" width="14" customWidth="1"/>
    <col min="9473" max="9473" width="19.88671875" customWidth="1"/>
    <col min="9474" max="9474" width="26.88671875" customWidth="1"/>
    <col min="9475" max="9475" width="10.5546875" customWidth="1"/>
    <col min="9476" max="9476" width="13.88671875" customWidth="1"/>
    <col min="9477" max="9477" width="3.6640625" customWidth="1"/>
    <col min="9478" max="9478" width="12" customWidth="1"/>
    <col min="9479" max="9479" width="14" customWidth="1"/>
    <col min="9729" max="9729" width="19.88671875" customWidth="1"/>
    <col min="9730" max="9730" width="26.88671875" customWidth="1"/>
    <col min="9731" max="9731" width="10.5546875" customWidth="1"/>
    <col min="9732" max="9732" width="13.88671875" customWidth="1"/>
    <col min="9733" max="9733" width="3.6640625" customWidth="1"/>
    <col min="9734" max="9734" width="12" customWidth="1"/>
    <col min="9735" max="9735" width="14" customWidth="1"/>
    <col min="9985" max="9985" width="19.88671875" customWidth="1"/>
    <col min="9986" max="9986" width="26.88671875" customWidth="1"/>
    <col min="9987" max="9987" width="10.5546875" customWidth="1"/>
    <col min="9988" max="9988" width="13.88671875" customWidth="1"/>
    <col min="9989" max="9989" width="3.6640625" customWidth="1"/>
    <col min="9990" max="9990" width="12" customWidth="1"/>
    <col min="9991" max="9991" width="14" customWidth="1"/>
    <col min="10241" max="10241" width="19.88671875" customWidth="1"/>
    <col min="10242" max="10242" width="26.88671875" customWidth="1"/>
    <col min="10243" max="10243" width="10.5546875" customWidth="1"/>
    <col min="10244" max="10244" width="13.88671875" customWidth="1"/>
    <col min="10245" max="10245" width="3.6640625" customWidth="1"/>
    <col min="10246" max="10246" width="12" customWidth="1"/>
    <col min="10247" max="10247" width="14" customWidth="1"/>
    <col min="10497" max="10497" width="19.88671875" customWidth="1"/>
    <col min="10498" max="10498" width="26.88671875" customWidth="1"/>
    <col min="10499" max="10499" width="10.5546875" customWidth="1"/>
    <col min="10500" max="10500" width="13.88671875" customWidth="1"/>
    <col min="10501" max="10501" width="3.6640625" customWidth="1"/>
    <col min="10502" max="10502" width="12" customWidth="1"/>
    <col min="10503" max="10503" width="14" customWidth="1"/>
    <col min="10753" max="10753" width="19.88671875" customWidth="1"/>
    <col min="10754" max="10754" width="26.88671875" customWidth="1"/>
    <col min="10755" max="10755" width="10.5546875" customWidth="1"/>
    <col min="10756" max="10756" width="13.88671875" customWidth="1"/>
    <col min="10757" max="10757" width="3.6640625" customWidth="1"/>
    <col min="10758" max="10758" width="12" customWidth="1"/>
    <col min="10759" max="10759" width="14" customWidth="1"/>
    <col min="11009" max="11009" width="19.88671875" customWidth="1"/>
    <col min="11010" max="11010" width="26.88671875" customWidth="1"/>
    <col min="11011" max="11011" width="10.5546875" customWidth="1"/>
    <col min="11012" max="11012" width="13.88671875" customWidth="1"/>
    <col min="11013" max="11013" width="3.6640625" customWidth="1"/>
    <col min="11014" max="11014" width="12" customWidth="1"/>
    <col min="11015" max="11015" width="14" customWidth="1"/>
    <col min="11265" max="11265" width="19.88671875" customWidth="1"/>
    <col min="11266" max="11266" width="26.88671875" customWidth="1"/>
    <col min="11267" max="11267" width="10.5546875" customWidth="1"/>
    <col min="11268" max="11268" width="13.88671875" customWidth="1"/>
    <col min="11269" max="11269" width="3.6640625" customWidth="1"/>
    <col min="11270" max="11270" width="12" customWidth="1"/>
    <col min="11271" max="11271" width="14" customWidth="1"/>
    <col min="11521" max="11521" width="19.88671875" customWidth="1"/>
    <col min="11522" max="11522" width="26.88671875" customWidth="1"/>
    <col min="11523" max="11523" width="10.5546875" customWidth="1"/>
    <col min="11524" max="11524" width="13.88671875" customWidth="1"/>
    <col min="11525" max="11525" width="3.6640625" customWidth="1"/>
    <col min="11526" max="11526" width="12" customWidth="1"/>
    <col min="11527" max="11527" width="14" customWidth="1"/>
    <col min="11777" max="11777" width="19.88671875" customWidth="1"/>
    <col min="11778" max="11778" width="26.88671875" customWidth="1"/>
    <col min="11779" max="11779" width="10.5546875" customWidth="1"/>
    <col min="11780" max="11780" width="13.88671875" customWidth="1"/>
    <col min="11781" max="11781" width="3.6640625" customWidth="1"/>
    <col min="11782" max="11782" width="12" customWidth="1"/>
    <col min="11783" max="11783" width="14" customWidth="1"/>
    <col min="12033" max="12033" width="19.88671875" customWidth="1"/>
    <col min="12034" max="12034" width="26.88671875" customWidth="1"/>
    <col min="12035" max="12035" width="10.5546875" customWidth="1"/>
    <col min="12036" max="12036" width="13.88671875" customWidth="1"/>
    <col min="12037" max="12037" width="3.6640625" customWidth="1"/>
    <col min="12038" max="12038" width="12" customWidth="1"/>
    <col min="12039" max="12039" width="14" customWidth="1"/>
    <col min="12289" max="12289" width="19.88671875" customWidth="1"/>
    <col min="12290" max="12290" width="26.88671875" customWidth="1"/>
    <col min="12291" max="12291" width="10.5546875" customWidth="1"/>
    <col min="12292" max="12292" width="13.88671875" customWidth="1"/>
    <col min="12293" max="12293" width="3.6640625" customWidth="1"/>
    <col min="12294" max="12294" width="12" customWidth="1"/>
    <col min="12295" max="12295" width="14" customWidth="1"/>
    <col min="12545" max="12545" width="19.88671875" customWidth="1"/>
    <col min="12546" max="12546" width="26.88671875" customWidth="1"/>
    <col min="12547" max="12547" width="10.5546875" customWidth="1"/>
    <col min="12548" max="12548" width="13.88671875" customWidth="1"/>
    <col min="12549" max="12549" width="3.6640625" customWidth="1"/>
    <col min="12550" max="12550" width="12" customWidth="1"/>
    <col min="12551" max="12551" width="14" customWidth="1"/>
    <col min="12801" max="12801" width="19.88671875" customWidth="1"/>
    <col min="12802" max="12802" width="26.88671875" customWidth="1"/>
    <col min="12803" max="12803" width="10.5546875" customWidth="1"/>
    <col min="12804" max="12804" width="13.88671875" customWidth="1"/>
    <col min="12805" max="12805" width="3.6640625" customWidth="1"/>
    <col min="12806" max="12806" width="12" customWidth="1"/>
    <col min="12807" max="12807" width="14" customWidth="1"/>
    <col min="13057" max="13057" width="19.88671875" customWidth="1"/>
    <col min="13058" max="13058" width="26.88671875" customWidth="1"/>
    <col min="13059" max="13059" width="10.5546875" customWidth="1"/>
    <col min="13060" max="13060" width="13.88671875" customWidth="1"/>
    <col min="13061" max="13061" width="3.6640625" customWidth="1"/>
    <col min="13062" max="13062" width="12" customWidth="1"/>
    <col min="13063" max="13063" width="14" customWidth="1"/>
    <col min="13313" max="13313" width="19.88671875" customWidth="1"/>
    <col min="13314" max="13314" width="26.88671875" customWidth="1"/>
    <col min="13315" max="13315" width="10.5546875" customWidth="1"/>
    <col min="13316" max="13316" width="13.88671875" customWidth="1"/>
    <col min="13317" max="13317" width="3.6640625" customWidth="1"/>
    <col min="13318" max="13318" width="12" customWidth="1"/>
    <col min="13319" max="13319" width="14" customWidth="1"/>
    <col min="13569" max="13569" width="19.88671875" customWidth="1"/>
    <col min="13570" max="13570" width="26.88671875" customWidth="1"/>
    <col min="13571" max="13571" width="10.5546875" customWidth="1"/>
    <col min="13572" max="13572" width="13.88671875" customWidth="1"/>
    <col min="13573" max="13573" width="3.6640625" customWidth="1"/>
    <col min="13574" max="13574" width="12" customWidth="1"/>
    <col min="13575" max="13575" width="14" customWidth="1"/>
    <col min="13825" max="13825" width="19.88671875" customWidth="1"/>
    <col min="13826" max="13826" width="26.88671875" customWidth="1"/>
    <col min="13827" max="13827" width="10.5546875" customWidth="1"/>
    <col min="13828" max="13828" width="13.88671875" customWidth="1"/>
    <col min="13829" max="13829" width="3.6640625" customWidth="1"/>
    <col min="13830" max="13830" width="12" customWidth="1"/>
    <col min="13831" max="13831" width="14" customWidth="1"/>
    <col min="14081" max="14081" width="19.88671875" customWidth="1"/>
    <col min="14082" max="14082" width="26.88671875" customWidth="1"/>
    <col min="14083" max="14083" width="10.5546875" customWidth="1"/>
    <col min="14084" max="14084" width="13.88671875" customWidth="1"/>
    <col min="14085" max="14085" width="3.6640625" customWidth="1"/>
    <col min="14086" max="14086" width="12" customWidth="1"/>
    <col min="14087" max="14087" width="14" customWidth="1"/>
    <col min="14337" max="14337" width="19.88671875" customWidth="1"/>
    <col min="14338" max="14338" width="26.88671875" customWidth="1"/>
    <col min="14339" max="14339" width="10.5546875" customWidth="1"/>
    <col min="14340" max="14340" width="13.88671875" customWidth="1"/>
    <col min="14341" max="14341" width="3.6640625" customWidth="1"/>
    <col min="14342" max="14342" width="12" customWidth="1"/>
    <col min="14343" max="14343" width="14" customWidth="1"/>
    <col min="14593" max="14593" width="19.88671875" customWidth="1"/>
    <col min="14594" max="14594" width="26.88671875" customWidth="1"/>
    <col min="14595" max="14595" width="10.5546875" customWidth="1"/>
    <col min="14596" max="14596" width="13.88671875" customWidth="1"/>
    <col min="14597" max="14597" width="3.6640625" customWidth="1"/>
    <col min="14598" max="14598" width="12" customWidth="1"/>
    <col min="14599" max="14599" width="14" customWidth="1"/>
    <col min="14849" max="14849" width="19.88671875" customWidth="1"/>
    <col min="14850" max="14850" width="26.88671875" customWidth="1"/>
    <col min="14851" max="14851" width="10.5546875" customWidth="1"/>
    <col min="14852" max="14852" width="13.88671875" customWidth="1"/>
    <col min="14853" max="14853" width="3.6640625" customWidth="1"/>
    <col min="14854" max="14854" width="12" customWidth="1"/>
    <col min="14855" max="14855" width="14" customWidth="1"/>
    <col min="15105" max="15105" width="19.88671875" customWidth="1"/>
    <col min="15106" max="15106" width="26.88671875" customWidth="1"/>
    <col min="15107" max="15107" width="10.5546875" customWidth="1"/>
    <col min="15108" max="15108" width="13.88671875" customWidth="1"/>
    <col min="15109" max="15109" width="3.6640625" customWidth="1"/>
    <col min="15110" max="15110" width="12" customWidth="1"/>
    <col min="15111" max="15111" width="14" customWidth="1"/>
    <col min="15361" max="15361" width="19.88671875" customWidth="1"/>
    <col min="15362" max="15362" width="26.88671875" customWidth="1"/>
    <col min="15363" max="15363" width="10.5546875" customWidth="1"/>
    <col min="15364" max="15364" width="13.88671875" customWidth="1"/>
    <col min="15365" max="15365" width="3.6640625" customWidth="1"/>
    <col min="15366" max="15366" width="12" customWidth="1"/>
    <col min="15367" max="15367" width="14" customWidth="1"/>
    <col min="15617" max="15617" width="19.88671875" customWidth="1"/>
    <col min="15618" max="15618" width="26.88671875" customWidth="1"/>
    <col min="15619" max="15619" width="10.5546875" customWidth="1"/>
    <col min="15620" max="15620" width="13.88671875" customWidth="1"/>
    <col min="15621" max="15621" width="3.6640625" customWidth="1"/>
    <col min="15622" max="15622" width="12" customWidth="1"/>
    <col min="15623" max="15623" width="14" customWidth="1"/>
    <col min="15873" max="15873" width="19.88671875" customWidth="1"/>
    <col min="15874" max="15874" width="26.88671875" customWidth="1"/>
    <col min="15875" max="15875" width="10.5546875" customWidth="1"/>
    <col min="15876" max="15876" width="13.88671875" customWidth="1"/>
    <col min="15877" max="15877" width="3.6640625" customWidth="1"/>
    <col min="15878" max="15878" width="12" customWidth="1"/>
    <col min="15879" max="15879" width="14" customWidth="1"/>
    <col min="16129" max="16129" width="19.88671875" customWidth="1"/>
    <col min="16130" max="16130" width="26.88671875" customWidth="1"/>
    <col min="16131" max="16131" width="10.5546875" customWidth="1"/>
    <col min="16132" max="16132" width="13.88671875" customWidth="1"/>
    <col min="16133" max="16133" width="3.6640625" customWidth="1"/>
    <col min="16134" max="16134" width="12" customWidth="1"/>
    <col min="16135" max="16135" width="14" customWidth="1"/>
  </cols>
  <sheetData>
    <row r="1" spans="1:7" ht="20.100000000000001" customHeight="1">
      <c r="A1" s="330"/>
      <c r="B1" s="330"/>
      <c r="C1" s="330"/>
      <c r="D1" s="330"/>
      <c r="E1" s="330"/>
      <c r="F1" s="330"/>
      <c r="G1" s="330"/>
    </row>
    <row r="2" spans="1:7" ht="20.100000000000001" customHeight="1">
      <c r="A2" s="330"/>
      <c r="B2" s="330"/>
      <c r="C2" s="330"/>
      <c r="D2" s="330"/>
      <c r="E2" s="330"/>
      <c r="F2" s="330"/>
      <c r="G2" s="330"/>
    </row>
    <row r="3" spans="1:7" ht="20.100000000000001" customHeight="1">
      <c r="A3" s="330"/>
      <c r="B3" s="330"/>
      <c r="C3" s="330"/>
      <c r="D3" s="330"/>
      <c r="E3" s="330"/>
      <c r="F3" s="330"/>
      <c r="G3" s="330"/>
    </row>
    <row r="4" spans="1:7" ht="19.5" customHeight="1">
      <c r="A4" s="330"/>
      <c r="B4" s="330"/>
      <c r="C4" s="330"/>
      <c r="D4" s="330"/>
      <c r="E4" s="330"/>
      <c r="F4" s="330"/>
      <c r="G4" s="330"/>
    </row>
    <row r="5" spans="1:7" ht="30.75" customHeight="1">
      <c r="A5" s="32" t="s">
        <v>39</v>
      </c>
      <c r="B5" s="397" t="s">
        <v>156</v>
      </c>
      <c r="C5" s="397"/>
      <c r="D5" s="397"/>
      <c r="E5" s="397"/>
      <c r="F5" s="397"/>
      <c r="G5" s="397"/>
    </row>
    <row r="6" spans="1:7" ht="20.100000000000001" customHeight="1">
      <c r="A6" s="33" t="s">
        <v>40</v>
      </c>
      <c r="B6" s="398" t="s">
        <v>165</v>
      </c>
      <c r="C6" s="399"/>
      <c r="D6" s="399"/>
      <c r="E6" s="34"/>
    </row>
    <row r="7" spans="1:7" ht="20.100000000000001" customHeight="1">
      <c r="A7" s="33" t="s">
        <v>41</v>
      </c>
      <c r="B7" s="398" t="s">
        <v>157</v>
      </c>
      <c r="C7" s="399"/>
      <c r="D7" s="399"/>
      <c r="E7" s="399"/>
      <c r="F7" s="399"/>
      <c r="G7" s="399"/>
    </row>
    <row r="8" spans="1:7" ht="20.100000000000001" customHeight="1">
      <c r="A8" s="36" t="s">
        <v>42</v>
      </c>
      <c r="B8" s="400" t="s">
        <v>158</v>
      </c>
      <c r="C8" s="401"/>
      <c r="D8" s="401"/>
      <c r="E8" s="35"/>
    </row>
    <row r="9" spans="1:7" ht="24.9" customHeight="1">
      <c r="A9" s="402" t="s">
        <v>43</v>
      </c>
      <c r="B9" s="402"/>
      <c r="C9" s="402"/>
      <c r="D9" s="402"/>
    </row>
    <row r="10" spans="1:7" ht="24.9" customHeight="1" thickBot="1">
      <c r="A10" s="402"/>
      <c r="B10" s="402"/>
      <c r="C10" s="402"/>
      <c r="D10" s="402"/>
    </row>
    <row r="11" spans="1:7" ht="20.100000000000001" customHeight="1" thickBot="1">
      <c r="A11" s="403" t="s">
        <v>44</v>
      </c>
      <c r="B11" s="403"/>
      <c r="C11" s="403"/>
      <c r="D11" s="403"/>
      <c r="F11" s="404" t="s">
        <v>45</v>
      </c>
      <c r="G11" s="405"/>
    </row>
    <row r="12" spans="1:7" ht="20.399999999999999" thickBot="1">
      <c r="A12" s="406" t="s">
        <v>46</v>
      </c>
      <c r="B12" s="407"/>
      <c r="C12" s="37" t="s">
        <v>47</v>
      </c>
      <c r="D12" s="38" t="s">
        <v>48</v>
      </c>
      <c r="F12" s="39" t="s">
        <v>49</v>
      </c>
      <c r="G12" s="40" t="s">
        <v>50</v>
      </c>
    </row>
    <row r="13" spans="1:7" ht="19.8">
      <c r="A13" s="382" t="s">
        <v>51</v>
      </c>
      <c r="B13" s="383"/>
      <c r="C13" s="41" t="s">
        <v>32</v>
      </c>
      <c r="D13" s="42">
        <v>0.03</v>
      </c>
      <c r="F13" s="43">
        <v>0.03</v>
      </c>
      <c r="G13" s="44">
        <v>5.5E-2</v>
      </c>
    </row>
    <row r="14" spans="1:7" ht="19.8">
      <c r="A14" s="408" t="s">
        <v>52</v>
      </c>
      <c r="B14" s="409"/>
      <c r="C14" s="45" t="s">
        <v>53</v>
      </c>
      <c r="D14" s="46">
        <v>4.0000000000000001E-3</v>
      </c>
      <c r="F14" s="47">
        <v>4.0000000000000001E-3</v>
      </c>
      <c r="G14" s="48">
        <v>5.0000000000000001E-3</v>
      </c>
    </row>
    <row r="15" spans="1:7" ht="19.8">
      <c r="A15" s="408" t="s">
        <v>54</v>
      </c>
      <c r="B15" s="409"/>
      <c r="C15" s="45" t="s">
        <v>33</v>
      </c>
      <c r="D15" s="46">
        <v>4.0000000000000001E-3</v>
      </c>
      <c r="F15" s="47">
        <v>4.0000000000000001E-3</v>
      </c>
      <c r="G15" s="48">
        <v>5.0000000000000001E-3</v>
      </c>
    </row>
    <row r="16" spans="1:7" ht="20.399999999999999" thickBot="1">
      <c r="A16" s="410" t="s">
        <v>55</v>
      </c>
      <c r="B16" s="411"/>
      <c r="C16" s="49" t="s">
        <v>34</v>
      </c>
      <c r="D16" s="50">
        <v>9.7000000000000003E-3</v>
      </c>
      <c r="F16" s="51">
        <v>9.7000000000000003E-3</v>
      </c>
      <c r="G16" s="52">
        <v>1.2699999999999999E-2</v>
      </c>
    </row>
    <row r="17" spans="1:7" ht="21.6" thickBot="1">
      <c r="A17" s="412" t="s">
        <v>56</v>
      </c>
      <c r="B17" s="413"/>
      <c r="C17" s="414"/>
      <c r="D17" s="53">
        <f>SUM(D13:D16)</f>
        <v>4.7700000000000006E-2</v>
      </c>
      <c r="F17" s="376"/>
      <c r="G17" s="376"/>
    </row>
    <row r="18" spans="1:7" ht="19.8">
      <c r="A18" s="382" t="s">
        <v>57</v>
      </c>
      <c r="B18" s="383"/>
      <c r="C18" s="41" t="s">
        <v>35</v>
      </c>
      <c r="D18" s="54">
        <v>5.8999999999999999E-3</v>
      </c>
      <c r="F18" s="43">
        <v>5.8999999999999999E-3</v>
      </c>
      <c r="G18" s="44">
        <v>1.3899999999999999E-2</v>
      </c>
    </row>
    <row r="19" spans="1:7" ht="20.399999999999999" thickBot="1">
      <c r="A19" s="384" t="s">
        <v>58</v>
      </c>
      <c r="B19" s="385"/>
      <c r="C19" s="55" t="s">
        <v>36</v>
      </c>
      <c r="D19" s="56">
        <v>6.1600000000000002E-2</v>
      </c>
      <c r="F19" s="57">
        <v>6.1600000000000002E-2</v>
      </c>
      <c r="G19" s="58">
        <v>8.9599999999999999E-2</v>
      </c>
    </row>
    <row r="20" spans="1:7" ht="19.8">
      <c r="A20" s="386" t="s">
        <v>59</v>
      </c>
      <c r="B20" s="59" t="s">
        <v>60</v>
      </c>
      <c r="C20" s="389" t="s">
        <v>61</v>
      </c>
      <c r="D20" s="42">
        <v>6.4999999999999997E-3</v>
      </c>
      <c r="F20" s="392" t="s">
        <v>62</v>
      </c>
      <c r="G20" s="393"/>
    </row>
    <row r="21" spans="1:7" ht="19.8">
      <c r="A21" s="387"/>
      <c r="B21" s="60" t="s">
        <v>63</v>
      </c>
      <c r="C21" s="390"/>
      <c r="D21" s="46">
        <v>0.03</v>
      </c>
      <c r="F21" s="392"/>
      <c r="G21" s="393"/>
    </row>
    <row r="22" spans="1:7" ht="19.8">
      <c r="A22" s="387"/>
      <c r="B22" s="60" t="s">
        <v>64</v>
      </c>
      <c r="C22" s="390"/>
      <c r="D22" s="46">
        <v>0.05</v>
      </c>
      <c r="F22" s="392"/>
      <c r="G22" s="393"/>
    </row>
    <row r="23" spans="1:7" ht="20.399999999999999" thickBot="1">
      <c r="A23" s="388"/>
      <c r="B23" s="73" t="s">
        <v>65</v>
      </c>
      <c r="C23" s="391"/>
      <c r="D23" s="61">
        <v>4.4999999999999998E-2</v>
      </c>
      <c r="F23" s="392"/>
      <c r="G23" s="393"/>
    </row>
    <row r="24" spans="1:7" ht="20.399999999999999" thickBot="1">
      <c r="A24" s="394" t="s">
        <v>66</v>
      </c>
      <c r="B24" s="395"/>
      <c r="C24" s="396"/>
      <c r="D24" s="62">
        <f>SUM(D20:D23)</f>
        <v>0.13150000000000001</v>
      </c>
      <c r="F24" s="392"/>
      <c r="G24" s="393"/>
    </row>
    <row r="25" spans="1:7" ht="6.75" customHeight="1" thickBot="1">
      <c r="A25" s="375"/>
      <c r="B25" s="375"/>
      <c r="C25" s="375"/>
      <c r="D25" s="375"/>
      <c r="F25" s="376"/>
      <c r="G25" s="376"/>
    </row>
    <row r="26" spans="1:7" ht="20.399999999999999" thickBot="1">
      <c r="A26" s="377" t="s">
        <v>67</v>
      </c>
      <c r="B26" s="378"/>
      <c r="C26" s="379"/>
      <c r="D26" s="63">
        <f>((1+D17)*(1+D18)*(1+D19)/(1-D24)-1)</f>
        <v>0.2881986483454233</v>
      </c>
      <c r="F26" s="64">
        <v>0.25</v>
      </c>
      <c r="G26" s="65">
        <v>0.3</v>
      </c>
    </row>
    <row r="27" spans="1:7" ht="10.5" customHeight="1">
      <c r="A27" s="66"/>
      <c r="B27" s="66"/>
      <c r="C27" s="66"/>
      <c r="D27" s="67"/>
    </row>
    <row r="28" spans="1:7">
      <c r="A28" s="380" t="s">
        <v>37</v>
      </c>
      <c r="B28" s="380"/>
      <c r="C28" s="380"/>
    </row>
    <row r="29" spans="1:7" ht="20.100000000000001" customHeight="1">
      <c r="A29" s="381" t="s">
        <v>38</v>
      </c>
      <c r="B29" s="381"/>
      <c r="C29" s="381"/>
      <c r="F29" s="1"/>
    </row>
    <row r="30" spans="1:7">
      <c r="F30" s="1"/>
    </row>
  </sheetData>
  <mergeCells count="26">
    <mergeCell ref="A1:G4"/>
    <mergeCell ref="B5:G5"/>
    <mergeCell ref="B6:D6"/>
    <mergeCell ref="B7:G7"/>
    <mergeCell ref="F17:G17"/>
    <mergeCell ref="B8:D8"/>
    <mergeCell ref="A9:D10"/>
    <mergeCell ref="A11:D11"/>
    <mergeCell ref="F11:G11"/>
    <mergeCell ref="A12:B12"/>
    <mergeCell ref="A13:B13"/>
    <mergeCell ref="A14:B14"/>
    <mergeCell ref="A15:B15"/>
    <mergeCell ref="A16:B16"/>
    <mergeCell ref="A17:C17"/>
    <mergeCell ref="A18:B18"/>
    <mergeCell ref="A19:B19"/>
    <mergeCell ref="A20:A23"/>
    <mergeCell ref="C20:C23"/>
    <mergeCell ref="F20:G24"/>
    <mergeCell ref="A24:C24"/>
    <mergeCell ref="A25:D25"/>
    <mergeCell ref="F25:G25"/>
    <mergeCell ref="A26:C26"/>
    <mergeCell ref="A28:C28"/>
    <mergeCell ref="A29:C29"/>
  </mergeCells>
  <pageMargins left="0.51181102362204722" right="0.31496062992125984" top="0.39370078740157483" bottom="0.39370078740157483" header="0.31496062992125984" footer="0.31496062992125984"/>
  <pageSetup paperSize="9" scale="94" orientation="portrait" r:id="rId1"/>
  <ignoredErrors>
    <ignoredError sqref="D2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view="pageBreakPreview" topLeftCell="A13" zoomScale="60" zoomScaleNormal="100" workbookViewId="0">
      <selection activeCell="I30" sqref="I30"/>
    </sheetView>
  </sheetViews>
  <sheetFormatPr defaultRowHeight="14.4"/>
  <cols>
    <col min="1" max="1" width="10.88671875" customWidth="1"/>
    <col min="2" max="2" width="51.6640625" customWidth="1"/>
    <col min="3" max="3" width="15.88671875" customWidth="1"/>
    <col min="4" max="4" width="16.33203125" customWidth="1"/>
  </cols>
  <sheetData>
    <row r="3" spans="1:4" ht="60" customHeight="1"/>
    <row r="4" spans="1:4">
      <c r="A4" s="415" t="s">
        <v>197</v>
      </c>
      <c r="B4" s="415"/>
      <c r="C4" s="415"/>
      <c r="D4" s="415"/>
    </row>
    <row r="5" spans="1:4">
      <c r="A5" s="417" t="s">
        <v>198</v>
      </c>
      <c r="B5" s="419" t="s">
        <v>83</v>
      </c>
      <c r="C5" s="419" t="s">
        <v>367</v>
      </c>
      <c r="D5" s="419"/>
    </row>
    <row r="6" spans="1:4">
      <c r="A6" s="418"/>
      <c r="B6" s="419"/>
      <c r="C6" s="195" t="s">
        <v>199</v>
      </c>
      <c r="D6" s="195" t="s">
        <v>200</v>
      </c>
    </row>
    <row r="7" spans="1:4">
      <c r="A7" s="415" t="s">
        <v>201</v>
      </c>
      <c r="B7" s="415"/>
      <c r="C7" s="415"/>
      <c r="D7" s="415"/>
    </row>
    <row r="8" spans="1:4">
      <c r="A8" s="196" t="s">
        <v>202</v>
      </c>
      <c r="B8" s="92" t="s">
        <v>203</v>
      </c>
      <c r="C8" s="197">
        <v>0</v>
      </c>
      <c r="D8" s="197">
        <v>0</v>
      </c>
    </row>
    <row r="9" spans="1:4">
      <c r="A9" s="196" t="s">
        <v>204</v>
      </c>
      <c r="B9" s="198" t="s">
        <v>205</v>
      </c>
      <c r="C9" s="197">
        <v>1.4999999999999999E-2</v>
      </c>
      <c r="D9" s="197">
        <v>1.4999999999999999E-2</v>
      </c>
    </row>
    <row r="10" spans="1:4">
      <c r="A10" s="196" t="s">
        <v>206</v>
      </c>
      <c r="B10" s="198" t="s">
        <v>207</v>
      </c>
      <c r="C10" s="197">
        <v>0.01</v>
      </c>
      <c r="D10" s="197">
        <v>0.01</v>
      </c>
    </row>
    <row r="11" spans="1:4">
      <c r="A11" s="196" t="s">
        <v>208</v>
      </c>
      <c r="B11" s="198" t="s">
        <v>209</v>
      </c>
      <c r="C11" s="197">
        <v>2E-3</v>
      </c>
      <c r="D11" s="197">
        <v>2E-3</v>
      </c>
    </row>
    <row r="12" spans="1:4">
      <c r="A12" s="196" t="s">
        <v>210</v>
      </c>
      <c r="B12" s="198" t="s">
        <v>211</v>
      </c>
      <c r="C12" s="197">
        <v>6.0000000000000001E-3</v>
      </c>
      <c r="D12" s="197">
        <v>6.0000000000000001E-3</v>
      </c>
    </row>
    <row r="13" spans="1:4">
      <c r="A13" s="196" t="s">
        <v>212</v>
      </c>
      <c r="B13" s="198" t="s">
        <v>213</v>
      </c>
      <c r="C13" s="197">
        <v>2.5000000000000001E-2</v>
      </c>
      <c r="D13" s="197">
        <v>2.5000000000000001E-2</v>
      </c>
    </row>
    <row r="14" spans="1:4">
      <c r="A14" s="196" t="s">
        <v>214</v>
      </c>
      <c r="B14" s="198" t="s">
        <v>215</v>
      </c>
      <c r="C14" s="197">
        <v>0.03</v>
      </c>
      <c r="D14" s="197">
        <v>0.03</v>
      </c>
    </row>
    <row r="15" spans="1:4">
      <c r="A15" s="196" t="s">
        <v>216</v>
      </c>
      <c r="B15" s="198" t="s">
        <v>217</v>
      </c>
      <c r="C15" s="197">
        <v>0.08</v>
      </c>
      <c r="D15" s="197">
        <v>0.08</v>
      </c>
    </row>
    <row r="16" spans="1:4">
      <c r="A16" s="196" t="s">
        <v>218</v>
      </c>
      <c r="B16" s="198" t="s">
        <v>219</v>
      </c>
      <c r="C16" s="197">
        <v>0</v>
      </c>
      <c r="D16" s="197">
        <v>0</v>
      </c>
    </row>
    <row r="17" spans="1:4">
      <c r="A17" s="199" t="s">
        <v>220</v>
      </c>
      <c r="B17" s="199" t="s">
        <v>221</v>
      </c>
      <c r="C17" s="200">
        <f t="shared" ref="C17:D17" si="0">SUM(C8:C16)</f>
        <v>0.16799999999999998</v>
      </c>
      <c r="D17" s="200">
        <f t="shared" si="0"/>
        <v>0.16799999999999998</v>
      </c>
    </row>
    <row r="18" spans="1:4">
      <c r="A18" s="415" t="s">
        <v>222</v>
      </c>
      <c r="B18" s="415"/>
      <c r="C18" s="415"/>
      <c r="D18" s="415"/>
    </row>
    <row r="19" spans="1:4">
      <c r="A19" s="196" t="s">
        <v>223</v>
      </c>
      <c r="B19" s="198" t="s">
        <v>224</v>
      </c>
      <c r="C19" s="197">
        <v>0.18160000000000001</v>
      </c>
      <c r="D19" s="197" t="s">
        <v>225</v>
      </c>
    </row>
    <row r="20" spans="1:4">
      <c r="A20" s="196" t="s">
        <v>226</v>
      </c>
      <c r="B20" s="198" t="s">
        <v>227</v>
      </c>
      <c r="C20" s="197">
        <v>4.1599999999999998E-2</v>
      </c>
      <c r="D20" s="197" t="s">
        <v>225</v>
      </c>
    </row>
    <row r="21" spans="1:4">
      <c r="A21" s="196" t="s">
        <v>228</v>
      </c>
      <c r="B21" s="198" t="s">
        <v>229</v>
      </c>
      <c r="C21" s="197">
        <v>9.2999999999999992E-3</v>
      </c>
      <c r="D21" s="197">
        <v>6.8999999999999999E-3</v>
      </c>
    </row>
    <row r="22" spans="1:4">
      <c r="A22" s="196" t="s">
        <v>230</v>
      </c>
      <c r="B22" s="198" t="s">
        <v>231</v>
      </c>
      <c r="C22" s="197">
        <v>0.11210000000000001</v>
      </c>
      <c r="D22" s="197">
        <v>8.3299999999999999E-2</v>
      </c>
    </row>
    <row r="23" spans="1:4">
      <c r="A23" s="196" t="s">
        <v>232</v>
      </c>
      <c r="B23" s="198" t="s">
        <v>233</v>
      </c>
      <c r="C23" s="197">
        <v>8.9999999999999998E-4</v>
      </c>
      <c r="D23" s="197">
        <v>5.9999999999999995E-4</v>
      </c>
    </row>
    <row r="24" spans="1:4">
      <c r="A24" s="196" t="s">
        <v>234</v>
      </c>
      <c r="B24" s="198" t="s">
        <v>235</v>
      </c>
      <c r="C24" s="197">
        <v>7.4999999999999997E-3</v>
      </c>
      <c r="D24" s="197">
        <v>5.5999999999999999E-3</v>
      </c>
    </row>
    <row r="25" spans="1:4">
      <c r="A25" s="196" t="s">
        <v>236</v>
      </c>
      <c r="B25" s="198" t="s">
        <v>237</v>
      </c>
      <c r="C25" s="197">
        <v>2.87E-2</v>
      </c>
      <c r="D25" s="197" t="s">
        <v>225</v>
      </c>
    </row>
    <row r="26" spans="1:4">
      <c r="A26" s="196" t="s">
        <v>238</v>
      </c>
      <c r="B26" s="198" t="s">
        <v>239</v>
      </c>
      <c r="C26" s="197">
        <v>1.2999999999999999E-3</v>
      </c>
      <c r="D26" s="197">
        <v>8.9999999999999998E-4</v>
      </c>
    </row>
    <row r="27" spans="1:4">
      <c r="A27" s="196" t="s">
        <v>240</v>
      </c>
      <c r="B27" s="198" t="s">
        <v>241</v>
      </c>
      <c r="C27" s="197">
        <v>0.1255</v>
      </c>
      <c r="D27" s="197">
        <v>9.3299999999999994E-2</v>
      </c>
    </row>
    <row r="28" spans="1:4">
      <c r="A28" s="196" t="s">
        <v>242</v>
      </c>
      <c r="B28" s="198" t="s">
        <v>243</v>
      </c>
      <c r="C28" s="197">
        <v>2.9999999999999997E-4</v>
      </c>
      <c r="D28" s="197">
        <v>2.0000000000000001E-4</v>
      </c>
    </row>
    <row r="29" spans="1:4">
      <c r="A29" s="199" t="s">
        <v>244</v>
      </c>
      <c r="B29" s="199" t="s">
        <v>245</v>
      </c>
      <c r="C29" s="200">
        <f>SUM(C19:C28)</f>
        <v>0.50880000000000003</v>
      </c>
      <c r="D29" s="200">
        <f>SUM(D19:D28)</f>
        <v>0.1908</v>
      </c>
    </row>
    <row r="30" spans="1:4">
      <c r="A30" s="420" t="s">
        <v>246</v>
      </c>
      <c r="B30" s="421"/>
      <c r="C30" s="421"/>
      <c r="D30" s="422"/>
    </row>
    <row r="31" spans="1:4">
      <c r="A31" s="196" t="s">
        <v>247</v>
      </c>
      <c r="B31" s="198" t="s">
        <v>248</v>
      </c>
      <c r="C31" s="197">
        <v>8.3199999999999996E-2</v>
      </c>
      <c r="D31" s="197">
        <v>6.1800000000000001E-2</v>
      </c>
    </row>
    <row r="32" spans="1:4">
      <c r="A32" s="196" t="s">
        <v>249</v>
      </c>
      <c r="B32" s="198" t="s">
        <v>250</v>
      </c>
      <c r="C32" s="197">
        <v>2E-3</v>
      </c>
      <c r="D32" s="197">
        <v>1.5E-3</v>
      </c>
    </row>
    <row r="33" spans="1:4">
      <c r="A33" s="196" t="s">
        <v>251</v>
      </c>
      <c r="B33" s="198" t="s">
        <v>252</v>
      </c>
      <c r="C33" s="197">
        <v>1.8700000000000001E-2</v>
      </c>
      <c r="D33" s="197">
        <v>1.3899999999999999E-2</v>
      </c>
    </row>
    <row r="34" spans="1:4">
      <c r="A34" s="196" t="s">
        <v>253</v>
      </c>
      <c r="B34" s="198" t="s">
        <v>254</v>
      </c>
      <c r="C34" s="197">
        <v>5.4100000000000002E-2</v>
      </c>
      <c r="D34" s="197">
        <v>4.02E-2</v>
      </c>
    </row>
    <row r="35" spans="1:4">
      <c r="A35" s="196" t="s">
        <v>255</v>
      </c>
      <c r="B35" s="198" t="s">
        <v>256</v>
      </c>
      <c r="C35" s="197">
        <v>7.0000000000000001E-3</v>
      </c>
      <c r="D35" s="197">
        <v>5.1999999999999998E-3</v>
      </c>
    </row>
    <row r="36" spans="1:4">
      <c r="A36" s="199" t="s">
        <v>257</v>
      </c>
      <c r="B36" s="199" t="s">
        <v>258</v>
      </c>
      <c r="C36" s="200">
        <f>SUM(C31:C35)</f>
        <v>0.16500000000000001</v>
      </c>
      <c r="D36" s="200">
        <f>SUM(D31:D35)</f>
        <v>0.12259999999999999</v>
      </c>
    </row>
    <row r="37" spans="1:4">
      <c r="A37" s="420" t="s">
        <v>259</v>
      </c>
      <c r="B37" s="421"/>
      <c r="C37" s="421"/>
      <c r="D37" s="422"/>
    </row>
    <row r="38" spans="1:4">
      <c r="A38" s="196" t="s">
        <v>260</v>
      </c>
      <c r="B38" s="92" t="s">
        <v>261</v>
      </c>
      <c r="C38" s="197">
        <v>8.5500000000000007E-2</v>
      </c>
      <c r="D38" s="197">
        <v>3.2099999999999997E-2</v>
      </c>
    </row>
    <row r="39" spans="1:4" ht="36.75" customHeight="1">
      <c r="A39" s="196" t="s">
        <v>262</v>
      </c>
      <c r="B39" s="201" t="s">
        <v>263</v>
      </c>
      <c r="C39" s="197">
        <v>7.0000000000000001E-3</v>
      </c>
      <c r="D39" s="197">
        <v>5.1999999999999998E-3</v>
      </c>
    </row>
    <row r="40" spans="1:4">
      <c r="A40" s="199" t="s">
        <v>264</v>
      </c>
      <c r="B40" s="199" t="s">
        <v>265</v>
      </c>
      <c r="C40" s="200">
        <f>SUM(C38:C39)</f>
        <v>9.2500000000000013E-2</v>
      </c>
      <c r="D40" s="200">
        <f>SUM(D38:D39)</f>
        <v>3.73E-2</v>
      </c>
    </row>
    <row r="41" spans="1:4">
      <c r="A41" s="416" t="s">
        <v>266</v>
      </c>
      <c r="B41" s="415"/>
      <c r="C41" s="202">
        <f>C17+C29+C36+C40</f>
        <v>0.93430000000000013</v>
      </c>
      <c r="D41" s="202">
        <f>D17+D29+D36+D40</f>
        <v>0.51869999999999994</v>
      </c>
    </row>
    <row r="45" spans="1:4" ht="6" customHeight="1"/>
    <row r="46" spans="1:4" hidden="1"/>
    <row r="47" spans="1:4" ht="33.75" customHeight="1"/>
  </sheetData>
  <mergeCells count="9">
    <mergeCell ref="A4:D4"/>
    <mergeCell ref="A41:B41"/>
    <mergeCell ref="A5:A6"/>
    <mergeCell ref="B5:B6"/>
    <mergeCell ref="C5:D5"/>
    <mergeCell ref="A7:D7"/>
    <mergeCell ref="A18:D18"/>
    <mergeCell ref="A30:D30"/>
    <mergeCell ref="A37:D37"/>
  </mergeCells>
  <pageMargins left="0.31496062992125984" right="0.31496062992125984" top="0.59055118110236227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topLeftCell="A22" zoomScale="60" zoomScaleNormal="90" workbookViewId="0">
      <selection activeCell="R37" sqref="R37"/>
    </sheetView>
  </sheetViews>
  <sheetFormatPr defaultRowHeight="14.4"/>
  <cols>
    <col min="1" max="1" width="8.88671875" customWidth="1"/>
    <col min="2" max="2" width="23.33203125" customWidth="1"/>
    <col min="5" max="5" width="13.33203125" customWidth="1"/>
    <col min="6" max="6" width="13" customWidth="1"/>
    <col min="7" max="7" width="11.6640625" customWidth="1"/>
    <col min="8" max="8" width="12.109375" customWidth="1"/>
    <col min="9" max="9" width="10.6640625" customWidth="1"/>
    <col min="10" max="10" width="8.109375" customWidth="1"/>
    <col min="13" max="13" width="9.6640625" customWidth="1"/>
    <col min="14" max="14" width="10" customWidth="1"/>
  </cols>
  <sheetData>
    <row r="1" spans="1:11">
      <c r="A1" s="452" t="s">
        <v>432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1">
      <c r="A2" s="452"/>
      <c r="B2" s="452"/>
      <c r="C2" s="452"/>
      <c r="D2" s="452"/>
      <c r="E2" s="452"/>
      <c r="F2" s="452"/>
      <c r="G2" s="452"/>
      <c r="H2" s="452"/>
      <c r="I2" s="452"/>
      <c r="J2" s="452"/>
    </row>
    <row r="3" spans="1:11" ht="15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</row>
    <row r="4" spans="1:11" ht="35.25" customHeight="1">
      <c r="A4" s="452"/>
      <c r="B4" s="452"/>
      <c r="C4" s="452"/>
      <c r="D4" s="452"/>
      <c r="E4" s="452"/>
      <c r="F4" s="452"/>
      <c r="G4" s="452"/>
      <c r="H4" s="452"/>
      <c r="I4" s="452"/>
      <c r="J4" s="452"/>
    </row>
    <row r="5" spans="1:11" ht="15" thickBot="1">
      <c r="A5" s="453"/>
      <c r="B5" s="453"/>
      <c r="C5" s="453"/>
      <c r="D5" s="453"/>
      <c r="E5" s="453"/>
      <c r="F5" s="453"/>
      <c r="G5" s="453"/>
      <c r="H5" s="453"/>
      <c r="I5" s="453"/>
      <c r="J5" s="453"/>
    </row>
    <row r="6" spans="1:11" ht="23.25" customHeight="1" thickBot="1">
      <c r="A6" s="427" t="s">
        <v>385</v>
      </c>
      <c r="B6" s="428"/>
      <c r="C6" s="428"/>
      <c r="D6" s="428"/>
      <c r="E6" s="428"/>
      <c r="F6" s="428"/>
      <c r="G6" s="428"/>
      <c r="H6" s="428"/>
      <c r="I6" s="428"/>
      <c r="J6" s="429"/>
    </row>
    <row r="7" spans="1:11" ht="60" customHeight="1">
      <c r="A7" s="430" t="s">
        <v>368</v>
      </c>
      <c r="B7" s="432" t="s">
        <v>369</v>
      </c>
      <c r="C7" s="432" t="s">
        <v>370</v>
      </c>
      <c r="D7" s="432" t="s">
        <v>371</v>
      </c>
      <c r="E7" s="215" t="s">
        <v>429</v>
      </c>
      <c r="F7" s="215" t="s">
        <v>428</v>
      </c>
      <c r="G7" s="215" t="s">
        <v>430</v>
      </c>
      <c r="H7" s="434" t="s">
        <v>372</v>
      </c>
      <c r="I7" s="436" t="s">
        <v>373</v>
      </c>
      <c r="J7" s="437"/>
    </row>
    <row r="8" spans="1:11" ht="42" thickBot="1">
      <c r="A8" s="431"/>
      <c r="B8" s="433"/>
      <c r="C8" s="433"/>
      <c r="D8" s="433"/>
      <c r="E8" s="262" t="s">
        <v>374</v>
      </c>
      <c r="F8" s="262" t="s">
        <v>375</v>
      </c>
      <c r="G8" s="262" t="s">
        <v>375</v>
      </c>
      <c r="H8" s="435"/>
      <c r="I8" s="438"/>
      <c r="J8" s="439"/>
    </row>
    <row r="9" spans="1:11" ht="19.5" customHeight="1">
      <c r="A9" s="440">
        <v>1</v>
      </c>
      <c r="B9" s="442" t="s">
        <v>377</v>
      </c>
      <c r="C9" s="444" t="str">
        <f>ORÇAMENTO!D16</f>
        <v>m</v>
      </c>
      <c r="D9" s="444">
        <v>1</v>
      </c>
      <c r="E9" s="216"/>
      <c r="F9" s="217"/>
      <c r="G9" s="217"/>
      <c r="H9" s="446">
        <f>(E10+F10+G10)/3</f>
        <v>108</v>
      </c>
      <c r="I9" s="423" t="s">
        <v>376</v>
      </c>
      <c r="J9" s="424"/>
    </row>
    <row r="10" spans="1:11" ht="28.5" customHeight="1">
      <c r="A10" s="441"/>
      <c r="B10" s="443"/>
      <c r="C10" s="445"/>
      <c r="D10" s="445"/>
      <c r="E10" s="224">
        <v>110</v>
      </c>
      <c r="F10" s="221">
        <v>108</v>
      </c>
      <c r="G10" s="218">
        <v>106</v>
      </c>
      <c r="H10" s="447"/>
      <c r="I10" s="425"/>
      <c r="J10" s="426"/>
      <c r="K10" s="247">
        <f>ORÇAMENTO!F16</f>
        <v>108</v>
      </c>
    </row>
    <row r="11" spans="1:11" ht="18.75" customHeight="1">
      <c r="A11" s="450">
        <v>3</v>
      </c>
      <c r="B11" s="442" t="s">
        <v>378</v>
      </c>
      <c r="C11" s="444" t="str">
        <f>ORÇAMENTO!D18</f>
        <v>m</v>
      </c>
      <c r="D11" s="451">
        <v>1</v>
      </c>
      <c r="E11" s="219"/>
      <c r="F11" s="219"/>
      <c r="G11" s="219"/>
      <c r="H11" s="446">
        <f t="shared" ref="H11" si="0">(E12+F12+G12)/3</f>
        <v>116</v>
      </c>
      <c r="I11" s="448" t="s">
        <v>376</v>
      </c>
      <c r="J11" s="449"/>
      <c r="K11" s="247"/>
    </row>
    <row r="12" spans="1:11" ht="27.75" customHeight="1">
      <c r="A12" s="441"/>
      <c r="B12" s="443"/>
      <c r="C12" s="445"/>
      <c r="D12" s="445"/>
      <c r="E12" s="224">
        <v>119</v>
      </c>
      <c r="F12" s="249">
        <v>114</v>
      </c>
      <c r="G12" s="218">
        <v>115</v>
      </c>
      <c r="H12" s="447"/>
      <c r="I12" s="425"/>
      <c r="J12" s="426"/>
      <c r="K12" s="247">
        <v>116</v>
      </c>
    </row>
    <row r="13" spans="1:11" ht="19.5" customHeight="1">
      <c r="A13" s="450">
        <v>5</v>
      </c>
      <c r="B13" s="442" t="s">
        <v>379</v>
      </c>
      <c r="C13" s="444" t="str">
        <f>ORÇAMENTO!D20</f>
        <v>m</v>
      </c>
      <c r="D13" s="451">
        <v>1</v>
      </c>
      <c r="E13" s="219"/>
      <c r="F13" s="219"/>
      <c r="G13" s="219"/>
      <c r="H13" s="446">
        <f t="shared" ref="H13" si="1">(E14+F14+G14)/3</f>
        <v>98</v>
      </c>
      <c r="I13" s="448" t="s">
        <v>376</v>
      </c>
      <c r="J13" s="449"/>
      <c r="K13" s="247"/>
    </row>
    <row r="14" spans="1:11" ht="26.25" customHeight="1">
      <c r="A14" s="441"/>
      <c r="B14" s="443"/>
      <c r="C14" s="445"/>
      <c r="D14" s="445"/>
      <c r="E14" s="221">
        <v>95</v>
      </c>
      <c r="F14" s="221">
        <v>99</v>
      </c>
      <c r="G14" s="221">
        <v>100</v>
      </c>
      <c r="H14" s="447"/>
      <c r="I14" s="425"/>
      <c r="J14" s="426"/>
      <c r="K14" s="247">
        <v>98</v>
      </c>
    </row>
    <row r="15" spans="1:11" ht="20.25" customHeight="1">
      <c r="A15" s="450">
        <v>6</v>
      </c>
      <c r="B15" s="442" t="s">
        <v>380</v>
      </c>
      <c r="C15" s="444" t="s">
        <v>28</v>
      </c>
      <c r="D15" s="451">
        <v>1</v>
      </c>
      <c r="E15" s="220"/>
      <c r="F15" s="219"/>
      <c r="G15" s="219"/>
      <c r="H15" s="446">
        <f t="shared" ref="H15" si="2">(E16+F16+G16)/3</f>
        <v>90</v>
      </c>
      <c r="I15" s="448" t="s">
        <v>376</v>
      </c>
      <c r="J15" s="449"/>
      <c r="K15" s="247"/>
    </row>
    <row r="16" spans="1:11" ht="24" customHeight="1">
      <c r="A16" s="441"/>
      <c r="B16" s="443"/>
      <c r="C16" s="445"/>
      <c r="D16" s="445"/>
      <c r="E16" s="221">
        <v>90</v>
      </c>
      <c r="F16" s="221">
        <v>89</v>
      </c>
      <c r="G16" s="221">
        <v>91</v>
      </c>
      <c r="H16" s="447"/>
      <c r="I16" s="425"/>
      <c r="J16" s="426"/>
      <c r="K16" s="247">
        <v>90</v>
      </c>
    </row>
    <row r="17" spans="1:14" ht="20.25" customHeight="1">
      <c r="A17" s="450">
        <v>7</v>
      </c>
      <c r="B17" s="442" t="s">
        <v>381</v>
      </c>
      <c r="C17" s="444" t="str">
        <f>ORÇAMENTO!D24</f>
        <v>m</v>
      </c>
      <c r="D17" s="451">
        <v>1</v>
      </c>
      <c r="E17" s="219"/>
      <c r="F17" s="219"/>
      <c r="G17" s="219"/>
      <c r="H17" s="446">
        <f t="shared" ref="H17" si="3">(E18+F18+G18)/3</f>
        <v>19</v>
      </c>
      <c r="I17" s="448" t="s">
        <v>376</v>
      </c>
      <c r="J17" s="449"/>
      <c r="K17" s="247"/>
    </row>
    <row r="18" spans="1:14" ht="24" customHeight="1">
      <c r="A18" s="441"/>
      <c r="B18" s="443"/>
      <c r="C18" s="445"/>
      <c r="D18" s="445"/>
      <c r="E18" s="221">
        <v>16</v>
      </c>
      <c r="F18" s="221">
        <v>19</v>
      </c>
      <c r="G18" s="221">
        <v>22</v>
      </c>
      <c r="H18" s="447"/>
      <c r="I18" s="425"/>
      <c r="J18" s="426"/>
      <c r="K18" s="247">
        <v>19</v>
      </c>
    </row>
    <row r="19" spans="1:14" ht="21.75" customHeight="1">
      <c r="A19" s="450">
        <v>8</v>
      </c>
      <c r="B19" s="442" t="s">
        <v>382</v>
      </c>
      <c r="C19" s="444" t="s">
        <v>28</v>
      </c>
      <c r="D19" s="451">
        <v>1</v>
      </c>
      <c r="E19" s="219"/>
      <c r="F19" s="219"/>
      <c r="G19" s="222"/>
      <c r="H19" s="446">
        <f t="shared" ref="H19" si="4">(E20+F20+G20)/3</f>
        <v>24</v>
      </c>
      <c r="I19" s="448" t="s">
        <v>376</v>
      </c>
      <c r="J19" s="449"/>
      <c r="K19" s="247"/>
    </row>
    <row r="20" spans="1:14" ht="23.25" customHeight="1">
      <c r="A20" s="441"/>
      <c r="B20" s="443"/>
      <c r="C20" s="445"/>
      <c r="D20" s="445"/>
      <c r="E20" s="221">
        <v>23</v>
      </c>
      <c r="F20" s="224">
        <v>22</v>
      </c>
      <c r="G20" s="232">
        <v>27</v>
      </c>
      <c r="H20" s="447"/>
      <c r="I20" s="425"/>
      <c r="J20" s="426"/>
      <c r="K20" s="247">
        <v>24</v>
      </c>
    </row>
    <row r="21" spans="1:14" ht="18.75" customHeight="1">
      <c r="A21" s="450">
        <v>9</v>
      </c>
      <c r="B21" s="442" t="s">
        <v>383</v>
      </c>
      <c r="C21" s="444" t="s">
        <v>28</v>
      </c>
      <c r="D21" s="451">
        <v>1</v>
      </c>
      <c r="E21" s="219"/>
      <c r="F21" s="219"/>
      <c r="G21" s="220"/>
      <c r="H21" s="446">
        <f t="shared" ref="H21" si="5">(E22+F22+G22)/3</f>
        <v>40</v>
      </c>
      <c r="I21" s="448" t="s">
        <v>376</v>
      </c>
      <c r="J21" s="449"/>
      <c r="K21" s="247"/>
    </row>
    <row r="22" spans="1:14" ht="29.25" customHeight="1">
      <c r="A22" s="441"/>
      <c r="B22" s="443"/>
      <c r="C22" s="445"/>
      <c r="D22" s="445"/>
      <c r="E22" s="221">
        <v>37</v>
      </c>
      <c r="F22" s="221">
        <v>41</v>
      </c>
      <c r="G22" s="232">
        <v>42</v>
      </c>
      <c r="H22" s="447"/>
      <c r="I22" s="425"/>
      <c r="J22" s="426"/>
      <c r="K22" s="247">
        <v>40</v>
      </c>
    </row>
    <row r="23" spans="1:14" ht="18" customHeight="1">
      <c r="A23" s="450">
        <v>10</v>
      </c>
      <c r="B23" s="442" t="s">
        <v>384</v>
      </c>
      <c r="C23" s="451" t="s">
        <v>28</v>
      </c>
      <c r="D23" s="451">
        <v>1</v>
      </c>
      <c r="E23" s="219"/>
      <c r="F23" s="219"/>
      <c r="G23" s="223"/>
      <c r="H23" s="446">
        <f t="shared" ref="H23:H25" si="6">(E24+F24+G24)/3</f>
        <v>32</v>
      </c>
      <c r="I23" s="448" t="s">
        <v>376</v>
      </c>
      <c r="J23" s="449"/>
    </row>
    <row r="24" spans="1:14" ht="27" customHeight="1">
      <c r="A24" s="441"/>
      <c r="B24" s="443"/>
      <c r="C24" s="445"/>
      <c r="D24" s="445"/>
      <c r="E24" s="221">
        <v>30</v>
      </c>
      <c r="F24" s="224">
        <v>29</v>
      </c>
      <c r="G24" s="224">
        <v>37</v>
      </c>
      <c r="H24" s="447"/>
      <c r="I24" s="425"/>
      <c r="J24" s="426"/>
      <c r="K24">
        <v>32</v>
      </c>
    </row>
    <row r="25" spans="1:14" ht="21.75" customHeight="1">
      <c r="A25" s="450">
        <v>11</v>
      </c>
      <c r="B25" s="442" t="s">
        <v>401</v>
      </c>
      <c r="C25" s="451" t="s">
        <v>28</v>
      </c>
      <c r="D25" s="451">
        <v>1</v>
      </c>
      <c r="E25" s="233"/>
      <c r="F25" s="234"/>
      <c r="G25" s="235"/>
      <c r="H25" s="446">
        <f t="shared" si="6"/>
        <v>147</v>
      </c>
      <c r="I25" s="448" t="s">
        <v>376</v>
      </c>
      <c r="J25" s="449"/>
      <c r="M25" t="s">
        <v>399</v>
      </c>
      <c r="N25" t="s">
        <v>400</v>
      </c>
    </row>
    <row r="26" spans="1:14" ht="28.5" customHeight="1">
      <c r="A26" s="441"/>
      <c r="B26" s="443"/>
      <c r="C26" s="445"/>
      <c r="D26" s="445"/>
      <c r="E26" s="248">
        <v>145</v>
      </c>
      <c r="F26" s="235">
        <v>149</v>
      </c>
      <c r="G26" s="235">
        <v>147</v>
      </c>
      <c r="H26" s="447"/>
      <c r="I26" s="425"/>
      <c r="J26" s="426"/>
      <c r="K26">
        <v>147</v>
      </c>
    </row>
    <row r="35" spans="14:14">
      <c r="N35" t="s">
        <v>431</v>
      </c>
    </row>
  </sheetData>
  <mergeCells count="62">
    <mergeCell ref="B25:B26"/>
    <mergeCell ref="A25:A26"/>
    <mergeCell ref="I25:J26"/>
    <mergeCell ref="H25:H26"/>
    <mergeCell ref="A1:J5"/>
    <mergeCell ref="A23:A24"/>
    <mergeCell ref="B23:B24"/>
    <mergeCell ref="C23:C24"/>
    <mergeCell ref="D23:D24"/>
    <mergeCell ref="H23:H24"/>
    <mergeCell ref="I23:J24"/>
    <mergeCell ref="D25:D26"/>
    <mergeCell ref="C25:C26"/>
    <mergeCell ref="I21:J22"/>
    <mergeCell ref="A19:A20"/>
    <mergeCell ref="B19:B20"/>
    <mergeCell ref="C19:C20"/>
    <mergeCell ref="D19:D20"/>
    <mergeCell ref="H19:H20"/>
    <mergeCell ref="I19:J20"/>
    <mergeCell ref="A21:A22"/>
    <mergeCell ref="B21:B22"/>
    <mergeCell ref="C21:C22"/>
    <mergeCell ref="D21:D22"/>
    <mergeCell ref="H21:H22"/>
    <mergeCell ref="I17:J18"/>
    <mergeCell ref="A15:A16"/>
    <mergeCell ref="B15:B16"/>
    <mergeCell ref="C15:C16"/>
    <mergeCell ref="D15:D16"/>
    <mergeCell ref="H15:H16"/>
    <mergeCell ref="I15:J16"/>
    <mergeCell ref="A17:A18"/>
    <mergeCell ref="B17:B18"/>
    <mergeCell ref="C17:C18"/>
    <mergeCell ref="D17:D18"/>
    <mergeCell ref="H17:H18"/>
    <mergeCell ref="I13:J14"/>
    <mergeCell ref="A11:A12"/>
    <mergeCell ref="B11:B12"/>
    <mergeCell ref="C11:C12"/>
    <mergeCell ref="D11:D12"/>
    <mergeCell ref="H11:H12"/>
    <mergeCell ref="I11:J12"/>
    <mergeCell ref="A13:A14"/>
    <mergeCell ref="B13:B14"/>
    <mergeCell ref="C13:C14"/>
    <mergeCell ref="D13:D14"/>
    <mergeCell ref="H13:H14"/>
    <mergeCell ref="I9:J10"/>
    <mergeCell ref="A6:J6"/>
    <mergeCell ref="A7:A8"/>
    <mergeCell ref="B7:B8"/>
    <mergeCell ref="C7:C8"/>
    <mergeCell ref="D7:D8"/>
    <mergeCell ref="H7:H8"/>
    <mergeCell ref="I7:J8"/>
    <mergeCell ref="A9:A10"/>
    <mergeCell ref="B9:B10"/>
    <mergeCell ref="C9:C10"/>
    <mergeCell ref="D9:D10"/>
    <mergeCell ref="H9:H10"/>
  </mergeCells>
  <pageMargins left="0.31496062992125984" right="0.31496062992125984" top="0.78740157480314965" bottom="0.78740157480314965" header="0.31496062992125984" footer="0.31496062992125984"/>
  <pageSetup paperSize="9" scale="78" orientation="portrait" r:id="rId1"/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3"/>
  <sheetViews>
    <sheetView workbookViewId="0">
      <selection activeCell="I95" sqref="I95"/>
    </sheetView>
  </sheetViews>
  <sheetFormatPr defaultRowHeight="14.4"/>
  <cols>
    <col min="3" max="3" width="28.44140625" customWidth="1"/>
    <col min="6" max="6" width="22.109375" customWidth="1"/>
  </cols>
  <sheetData>
    <row r="1" spans="2:6" ht="30.75" customHeight="1"/>
    <row r="2" spans="2:6" ht="19.5" customHeight="1"/>
    <row r="3" spans="2:6" ht="15" thickBot="1"/>
    <row r="4" spans="2:6">
      <c r="B4" s="430" t="s">
        <v>368</v>
      </c>
      <c r="C4" s="432" t="s">
        <v>369</v>
      </c>
      <c r="D4" s="432" t="s">
        <v>370</v>
      </c>
      <c r="E4" s="432" t="s">
        <v>371</v>
      </c>
      <c r="F4" s="432" t="s">
        <v>395</v>
      </c>
    </row>
    <row r="5" spans="2:6">
      <c r="B5" s="467"/>
      <c r="C5" s="468"/>
      <c r="D5" s="468"/>
      <c r="E5" s="468"/>
      <c r="F5" s="468"/>
    </row>
    <row r="6" spans="2:6" ht="15" thickBot="1">
      <c r="B6" s="431"/>
      <c r="C6" s="433"/>
      <c r="D6" s="433"/>
      <c r="E6" s="433"/>
      <c r="F6" s="433"/>
    </row>
    <row r="7" spans="2:6">
      <c r="B7" s="440">
        <v>1</v>
      </c>
      <c r="C7" s="442" t="s">
        <v>396</v>
      </c>
      <c r="D7" s="444" t="s">
        <v>28</v>
      </c>
      <c r="E7" s="444">
        <v>1</v>
      </c>
      <c r="F7" s="470">
        <v>110</v>
      </c>
    </row>
    <row r="8" spans="2:6" ht="24" customHeight="1">
      <c r="B8" s="441"/>
      <c r="C8" s="443"/>
      <c r="D8" s="445"/>
      <c r="E8" s="445"/>
      <c r="F8" s="463"/>
    </row>
    <row r="9" spans="2:6">
      <c r="B9" s="440">
        <v>2</v>
      </c>
      <c r="C9" s="442" t="s">
        <v>392</v>
      </c>
      <c r="D9" s="444" t="s">
        <v>28</v>
      </c>
      <c r="E9" s="451">
        <v>1</v>
      </c>
      <c r="F9" s="462">
        <v>119</v>
      </c>
    </row>
    <row r="10" spans="2:6" ht="22.5" customHeight="1">
      <c r="B10" s="441"/>
      <c r="C10" s="443"/>
      <c r="D10" s="445"/>
      <c r="E10" s="445"/>
      <c r="F10" s="463"/>
    </row>
    <row r="11" spans="2:6">
      <c r="B11" s="440">
        <v>3</v>
      </c>
      <c r="C11" s="442" t="s">
        <v>393</v>
      </c>
      <c r="D11" s="444" t="s">
        <v>28</v>
      </c>
      <c r="E11" s="451">
        <v>1</v>
      </c>
      <c r="F11" s="454">
        <v>95</v>
      </c>
    </row>
    <row r="12" spans="2:6" ht="23.25" customHeight="1">
      <c r="B12" s="441"/>
      <c r="C12" s="443"/>
      <c r="D12" s="445"/>
      <c r="E12" s="445"/>
      <c r="F12" s="455"/>
    </row>
    <row r="13" spans="2:6">
      <c r="B13" s="440">
        <v>4</v>
      </c>
      <c r="C13" s="442" t="s">
        <v>398</v>
      </c>
      <c r="D13" s="444" t="s">
        <v>28</v>
      </c>
      <c r="E13" s="451">
        <v>1</v>
      </c>
      <c r="F13" s="454">
        <v>90</v>
      </c>
    </row>
    <row r="14" spans="2:6" ht="32.25" customHeight="1">
      <c r="B14" s="441"/>
      <c r="C14" s="443"/>
      <c r="D14" s="445"/>
      <c r="E14" s="445"/>
      <c r="F14" s="455"/>
    </row>
    <row r="15" spans="2:6">
      <c r="B15" s="440">
        <v>5</v>
      </c>
      <c r="C15" s="442" t="s">
        <v>394</v>
      </c>
      <c r="D15" s="444" t="s">
        <v>28</v>
      </c>
      <c r="E15" s="451">
        <v>1</v>
      </c>
      <c r="F15" s="454">
        <v>16</v>
      </c>
    </row>
    <row r="16" spans="2:6" ht="29.25" customHeight="1">
      <c r="B16" s="441"/>
      <c r="C16" s="443"/>
      <c r="D16" s="445"/>
      <c r="E16" s="445"/>
      <c r="F16" s="455"/>
    </row>
    <row r="17" spans="2:6">
      <c r="B17" s="440">
        <v>6</v>
      </c>
      <c r="C17" s="442" t="s">
        <v>382</v>
      </c>
      <c r="D17" s="444" t="s">
        <v>28</v>
      </c>
      <c r="E17" s="451">
        <v>1</v>
      </c>
      <c r="F17" s="454">
        <v>23</v>
      </c>
    </row>
    <row r="18" spans="2:6" ht="28.5" customHeight="1">
      <c r="B18" s="441"/>
      <c r="C18" s="443"/>
      <c r="D18" s="445"/>
      <c r="E18" s="445"/>
      <c r="F18" s="455"/>
    </row>
    <row r="19" spans="2:6">
      <c r="B19" s="440">
        <v>7</v>
      </c>
      <c r="C19" s="442" t="s">
        <v>397</v>
      </c>
      <c r="D19" s="444" t="s">
        <v>28</v>
      </c>
      <c r="E19" s="451">
        <v>1</v>
      </c>
      <c r="F19" s="454">
        <v>37</v>
      </c>
    </row>
    <row r="20" spans="2:6" ht="27" customHeight="1">
      <c r="B20" s="441"/>
      <c r="C20" s="443"/>
      <c r="D20" s="445"/>
      <c r="E20" s="445"/>
      <c r="F20" s="455"/>
    </row>
    <row r="21" spans="2:6">
      <c r="B21" s="440">
        <v>8</v>
      </c>
      <c r="C21" s="442" t="s">
        <v>384</v>
      </c>
      <c r="D21" s="451" t="s">
        <v>28</v>
      </c>
      <c r="E21" s="451">
        <v>1</v>
      </c>
      <c r="F21" s="454">
        <v>30</v>
      </c>
    </row>
    <row r="22" spans="2:6" ht="24" customHeight="1">
      <c r="B22" s="441"/>
      <c r="C22" s="443"/>
      <c r="D22" s="445"/>
      <c r="E22" s="445"/>
      <c r="F22" s="455"/>
    </row>
    <row r="23" spans="2:6" ht="44.25" customHeight="1">
      <c r="B23" s="464">
        <v>9</v>
      </c>
      <c r="C23" s="465" t="s">
        <v>402</v>
      </c>
      <c r="D23" s="466" t="s">
        <v>28</v>
      </c>
      <c r="E23" s="466">
        <v>1</v>
      </c>
      <c r="F23" s="460">
        <v>145</v>
      </c>
    </row>
    <row r="24" spans="2:6">
      <c r="B24" s="464"/>
      <c r="C24" s="465"/>
      <c r="D24" s="466"/>
      <c r="E24" s="466"/>
      <c r="F24" s="460"/>
    </row>
    <row r="44" spans="2:6" ht="15" thickBot="1"/>
    <row r="45" spans="2:6">
      <c r="B45" s="430" t="s">
        <v>368</v>
      </c>
      <c r="C45" s="432" t="s">
        <v>369</v>
      </c>
      <c r="D45" s="432" t="s">
        <v>370</v>
      </c>
      <c r="E45" s="432" t="s">
        <v>371</v>
      </c>
      <c r="F45" s="432" t="s">
        <v>395</v>
      </c>
    </row>
    <row r="46" spans="2:6">
      <c r="B46" s="467"/>
      <c r="C46" s="468"/>
      <c r="D46" s="468"/>
      <c r="E46" s="468"/>
      <c r="F46" s="468"/>
    </row>
    <row r="47" spans="2:6" ht="15" thickBot="1">
      <c r="B47" s="431"/>
      <c r="C47" s="433"/>
      <c r="D47" s="433"/>
      <c r="E47" s="433"/>
      <c r="F47" s="433"/>
    </row>
    <row r="48" spans="2:6">
      <c r="B48" s="440">
        <v>1</v>
      </c>
      <c r="C48" s="442" t="s">
        <v>396</v>
      </c>
      <c r="D48" s="444" t="s">
        <v>28</v>
      </c>
      <c r="E48" s="444">
        <v>1</v>
      </c>
      <c r="F48" s="469">
        <v>108</v>
      </c>
    </row>
    <row r="49" spans="2:6" ht="24" customHeight="1">
      <c r="B49" s="441"/>
      <c r="C49" s="443"/>
      <c r="D49" s="445"/>
      <c r="E49" s="445"/>
      <c r="F49" s="455"/>
    </row>
    <row r="50" spans="2:6">
      <c r="B50" s="440">
        <v>2</v>
      </c>
      <c r="C50" s="442" t="s">
        <v>392</v>
      </c>
      <c r="D50" s="444" t="s">
        <v>28</v>
      </c>
      <c r="E50" s="451">
        <v>1</v>
      </c>
      <c r="F50" s="456">
        <v>114</v>
      </c>
    </row>
    <row r="51" spans="2:6" ht="24.75" customHeight="1">
      <c r="B51" s="441"/>
      <c r="C51" s="443"/>
      <c r="D51" s="445"/>
      <c r="E51" s="445"/>
      <c r="F51" s="457"/>
    </row>
    <row r="52" spans="2:6">
      <c r="B52" s="440">
        <v>3</v>
      </c>
      <c r="C52" s="442" t="s">
        <v>393</v>
      </c>
      <c r="D52" s="444" t="s">
        <v>28</v>
      </c>
      <c r="E52" s="451">
        <v>1</v>
      </c>
      <c r="F52" s="454">
        <v>99</v>
      </c>
    </row>
    <row r="53" spans="2:6" ht="25.5" customHeight="1">
      <c r="B53" s="441"/>
      <c r="C53" s="443"/>
      <c r="D53" s="445"/>
      <c r="E53" s="445"/>
      <c r="F53" s="455"/>
    </row>
    <row r="54" spans="2:6">
      <c r="B54" s="440">
        <v>4</v>
      </c>
      <c r="C54" s="442" t="s">
        <v>398</v>
      </c>
      <c r="D54" s="444" t="s">
        <v>28</v>
      </c>
      <c r="E54" s="451">
        <v>1</v>
      </c>
      <c r="F54" s="454">
        <v>89</v>
      </c>
    </row>
    <row r="55" spans="2:6" ht="24.75" customHeight="1">
      <c r="B55" s="441"/>
      <c r="C55" s="443"/>
      <c r="D55" s="445"/>
      <c r="E55" s="445"/>
      <c r="F55" s="455"/>
    </row>
    <row r="56" spans="2:6">
      <c r="B56" s="440">
        <v>5</v>
      </c>
      <c r="C56" s="442" t="s">
        <v>394</v>
      </c>
      <c r="D56" s="444" t="s">
        <v>28</v>
      </c>
      <c r="E56" s="451">
        <v>1</v>
      </c>
      <c r="F56" s="454">
        <v>19</v>
      </c>
    </row>
    <row r="57" spans="2:6" ht="22.5" customHeight="1">
      <c r="B57" s="441"/>
      <c r="C57" s="443"/>
      <c r="D57" s="445"/>
      <c r="E57" s="445"/>
      <c r="F57" s="455"/>
    </row>
    <row r="58" spans="2:6">
      <c r="B58" s="440">
        <v>6</v>
      </c>
      <c r="C58" s="442" t="s">
        <v>382</v>
      </c>
      <c r="D58" s="444" t="s">
        <v>28</v>
      </c>
      <c r="E58" s="451">
        <v>1</v>
      </c>
      <c r="F58" s="462">
        <v>22</v>
      </c>
    </row>
    <row r="59" spans="2:6" ht="24.75" customHeight="1">
      <c r="B59" s="441"/>
      <c r="C59" s="443"/>
      <c r="D59" s="445"/>
      <c r="E59" s="445"/>
      <c r="F59" s="463"/>
    </row>
    <row r="60" spans="2:6">
      <c r="B60" s="440">
        <v>7</v>
      </c>
      <c r="C60" s="442" t="s">
        <v>397</v>
      </c>
      <c r="D60" s="444" t="s">
        <v>28</v>
      </c>
      <c r="E60" s="451">
        <v>1</v>
      </c>
      <c r="F60" s="454">
        <v>41</v>
      </c>
    </row>
    <row r="61" spans="2:6" ht="22.5" customHeight="1">
      <c r="B61" s="441"/>
      <c r="C61" s="443"/>
      <c r="D61" s="445"/>
      <c r="E61" s="445"/>
      <c r="F61" s="455"/>
    </row>
    <row r="62" spans="2:6">
      <c r="B62" s="440">
        <v>8</v>
      </c>
      <c r="C62" s="442" t="s">
        <v>384</v>
      </c>
      <c r="D62" s="451" t="s">
        <v>28</v>
      </c>
      <c r="E62" s="451">
        <v>1</v>
      </c>
      <c r="F62" s="462">
        <v>29</v>
      </c>
    </row>
    <row r="63" spans="2:6" ht="22.5" customHeight="1">
      <c r="B63" s="441"/>
      <c r="C63" s="443"/>
      <c r="D63" s="445"/>
      <c r="E63" s="445"/>
      <c r="F63" s="463"/>
    </row>
    <row r="64" spans="2:6">
      <c r="B64" s="464">
        <v>9</v>
      </c>
      <c r="C64" s="465" t="s">
        <v>403</v>
      </c>
      <c r="D64" s="466" t="s">
        <v>28</v>
      </c>
      <c r="E64" s="466">
        <v>1</v>
      </c>
      <c r="F64" s="462">
        <v>149</v>
      </c>
    </row>
    <row r="65" spans="2:6" ht="26.25" customHeight="1">
      <c r="B65" s="464"/>
      <c r="C65" s="465"/>
      <c r="D65" s="466"/>
      <c r="E65" s="466"/>
      <c r="F65" s="463"/>
    </row>
    <row r="92" spans="2:6" ht="15" thickBot="1"/>
    <row r="93" spans="2:6">
      <c r="B93" s="430" t="s">
        <v>368</v>
      </c>
      <c r="C93" s="432" t="s">
        <v>369</v>
      </c>
      <c r="D93" s="432" t="s">
        <v>370</v>
      </c>
      <c r="E93" s="432" t="s">
        <v>371</v>
      </c>
      <c r="F93" s="432" t="s">
        <v>395</v>
      </c>
    </row>
    <row r="94" spans="2:6">
      <c r="B94" s="467"/>
      <c r="C94" s="468"/>
      <c r="D94" s="468"/>
      <c r="E94" s="468"/>
      <c r="F94" s="468"/>
    </row>
    <row r="95" spans="2:6" ht="15" thickBot="1">
      <c r="B95" s="431"/>
      <c r="C95" s="433"/>
      <c r="D95" s="433"/>
      <c r="E95" s="433"/>
      <c r="F95" s="468"/>
    </row>
    <row r="96" spans="2:6">
      <c r="B96" s="440">
        <v>1</v>
      </c>
      <c r="C96" s="442" t="s">
        <v>396</v>
      </c>
      <c r="D96" s="444" t="s">
        <v>28</v>
      </c>
      <c r="E96" s="444">
        <v>1</v>
      </c>
      <c r="F96" s="461">
        <v>106</v>
      </c>
    </row>
    <row r="97" spans="2:6" ht="27" customHeight="1">
      <c r="B97" s="441"/>
      <c r="C97" s="443"/>
      <c r="D97" s="445"/>
      <c r="E97" s="445"/>
      <c r="F97" s="461"/>
    </row>
    <row r="98" spans="2:6" ht="27" customHeight="1">
      <c r="B98" s="440">
        <v>2</v>
      </c>
      <c r="C98" s="442" t="s">
        <v>392</v>
      </c>
      <c r="D98" s="444" t="s">
        <v>28</v>
      </c>
      <c r="E98" s="451">
        <v>1</v>
      </c>
      <c r="F98" s="461">
        <v>115</v>
      </c>
    </row>
    <row r="99" spans="2:6" ht="20.25" customHeight="1">
      <c r="B99" s="441"/>
      <c r="C99" s="443"/>
      <c r="D99" s="445"/>
      <c r="E99" s="445"/>
      <c r="F99" s="461"/>
    </row>
    <row r="100" spans="2:6">
      <c r="B100" s="440">
        <v>3</v>
      </c>
      <c r="C100" s="442" t="s">
        <v>393</v>
      </c>
      <c r="D100" s="444" t="s">
        <v>28</v>
      </c>
      <c r="E100" s="451">
        <v>1</v>
      </c>
      <c r="F100" s="460">
        <v>100</v>
      </c>
    </row>
    <row r="101" spans="2:6" ht="23.25" customHeight="1">
      <c r="B101" s="441"/>
      <c r="C101" s="443"/>
      <c r="D101" s="445"/>
      <c r="E101" s="445"/>
      <c r="F101" s="460"/>
    </row>
    <row r="102" spans="2:6">
      <c r="B102" s="440">
        <v>4</v>
      </c>
      <c r="C102" s="442" t="s">
        <v>398</v>
      </c>
      <c r="D102" s="444" t="s">
        <v>28</v>
      </c>
      <c r="E102" s="451">
        <v>1</v>
      </c>
      <c r="F102" s="460">
        <v>91</v>
      </c>
    </row>
    <row r="103" spans="2:6" ht="25.5" customHeight="1">
      <c r="B103" s="441"/>
      <c r="C103" s="443"/>
      <c r="D103" s="445"/>
      <c r="E103" s="445"/>
      <c r="F103" s="460"/>
    </row>
    <row r="104" spans="2:6">
      <c r="B104" s="440">
        <v>5</v>
      </c>
      <c r="C104" s="442" t="s">
        <v>394</v>
      </c>
      <c r="D104" s="444" t="s">
        <v>28</v>
      </c>
      <c r="E104" s="451">
        <v>1</v>
      </c>
      <c r="F104" s="460">
        <v>22</v>
      </c>
    </row>
    <row r="105" spans="2:6" ht="24" customHeight="1">
      <c r="B105" s="441"/>
      <c r="C105" s="443"/>
      <c r="D105" s="445"/>
      <c r="E105" s="445"/>
      <c r="F105" s="460"/>
    </row>
    <row r="106" spans="2:6">
      <c r="B106" s="440">
        <v>6</v>
      </c>
      <c r="C106" s="442" t="s">
        <v>382</v>
      </c>
      <c r="D106" s="444" t="s">
        <v>28</v>
      </c>
      <c r="E106" s="451">
        <v>1</v>
      </c>
      <c r="F106" s="459">
        <v>27</v>
      </c>
    </row>
    <row r="107" spans="2:6" ht="23.25" customHeight="1">
      <c r="B107" s="441"/>
      <c r="C107" s="443"/>
      <c r="D107" s="445"/>
      <c r="E107" s="445"/>
      <c r="F107" s="459"/>
    </row>
    <row r="108" spans="2:6">
      <c r="B108" s="440">
        <v>7</v>
      </c>
      <c r="C108" s="442" t="s">
        <v>397</v>
      </c>
      <c r="D108" s="444" t="s">
        <v>28</v>
      </c>
      <c r="E108" s="451">
        <v>1</v>
      </c>
      <c r="F108" s="459">
        <v>42</v>
      </c>
    </row>
    <row r="109" spans="2:6" ht="27" customHeight="1">
      <c r="B109" s="441"/>
      <c r="C109" s="443"/>
      <c r="D109" s="445"/>
      <c r="E109" s="445"/>
      <c r="F109" s="459"/>
    </row>
    <row r="110" spans="2:6">
      <c r="B110" s="440">
        <v>8</v>
      </c>
      <c r="C110" s="442" t="s">
        <v>384</v>
      </c>
      <c r="D110" s="451" t="s">
        <v>28</v>
      </c>
      <c r="E110" s="451">
        <v>1</v>
      </c>
      <c r="F110" s="458">
        <v>37</v>
      </c>
    </row>
    <row r="111" spans="2:6" ht="25.5" customHeight="1">
      <c r="B111" s="441"/>
      <c r="C111" s="443"/>
      <c r="D111" s="445"/>
      <c r="E111" s="445"/>
      <c r="F111" s="458"/>
    </row>
    <row r="112" spans="2:6">
      <c r="B112" s="464">
        <v>9</v>
      </c>
      <c r="C112" s="465" t="s">
        <v>404</v>
      </c>
      <c r="D112" s="466" t="s">
        <v>28</v>
      </c>
      <c r="E112" s="466">
        <v>1</v>
      </c>
      <c r="F112" s="458">
        <v>147</v>
      </c>
    </row>
    <row r="113" spans="2:6" ht="24.75" customHeight="1">
      <c r="B113" s="464"/>
      <c r="C113" s="465"/>
      <c r="D113" s="466"/>
      <c r="E113" s="466"/>
      <c r="F113" s="458"/>
    </row>
  </sheetData>
  <mergeCells count="150">
    <mergeCell ref="D11:D12"/>
    <mergeCell ref="E11:E12"/>
    <mergeCell ref="B4:B6"/>
    <mergeCell ref="C4:C6"/>
    <mergeCell ref="D4:D6"/>
    <mergeCell ref="E4:E6"/>
    <mergeCell ref="B7:B8"/>
    <mergeCell ref="C7:C8"/>
    <mergeCell ref="D7:D8"/>
    <mergeCell ref="E7:E8"/>
    <mergeCell ref="F4:F6"/>
    <mergeCell ref="F7:F8"/>
    <mergeCell ref="F9:F10"/>
    <mergeCell ref="F11:F12"/>
    <mergeCell ref="F13:F14"/>
    <mergeCell ref="F15:F16"/>
    <mergeCell ref="B17:B18"/>
    <mergeCell ref="C17:C18"/>
    <mergeCell ref="D17:D18"/>
    <mergeCell ref="E17:E18"/>
    <mergeCell ref="B13:B14"/>
    <mergeCell ref="C13:C14"/>
    <mergeCell ref="D13:D14"/>
    <mergeCell ref="E13:E14"/>
    <mergeCell ref="B15:B16"/>
    <mergeCell ref="C15:C16"/>
    <mergeCell ref="D15:D16"/>
    <mergeCell ref="E15:E16"/>
    <mergeCell ref="B9:B10"/>
    <mergeCell ref="C9:C10"/>
    <mergeCell ref="D9:D10"/>
    <mergeCell ref="E9:E10"/>
    <mergeCell ref="B11:B12"/>
    <mergeCell ref="C11:C12"/>
    <mergeCell ref="F17:F18"/>
    <mergeCell ref="F19:F20"/>
    <mergeCell ref="F21:F22"/>
    <mergeCell ref="C23:C24"/>
    <mergeCell ref="F23:F24"/>
    <mergeCell ref="B23:B24"/>
    <mergeCell ref="E23:E24"/>
    <mergeCell ref="D23:D24"/>
    <mergeCell ref="B21:B22"/>
    <mergeCell ref="C21:C22"/>
    <mergeCell ref="D21:D22"/>
    <mergeCell ref="E21:E22"/>
    <mergeCell ref="B19:B20"/>
    <mergeCell ref="C19:C20"/>
    <mergeCell ref="D19:D20"/>
    <mergeCell ref="E19:E20"/>
    <mergeCell ref="B45:B47"/>
    <mergeCell ref="C45:C47"/>
    <mergeCell ref="D45:D47"/>
    <mergeCell ref="E45:E47"/>
    <mergeCell ref="F45:F47"/>
    <mergeCell ref="B48:B49"/>
    <mergeCell ref="C48:C49"/>
    <mergeCell ref="D48:D49"/>
    <mergeCell ref="E48:E49"/>
    <mergeCell ref="F48:F49"/>
    <mergeCell ref="B54:B55"/>
    <mergeCell ref="C54:C55"/>
    <mergeCell ref="D54:D55"/>
    <mergeCell ref="E54:E55"/>
    <mergeCell ref="B56:B57"/>
    <mergeCell ref="C56:C57"/>
    <mergeCell ref="D56:D57"/>
    <mergeCell ref="E56:E57"/>
    <mergeCell ref="B50:B51"/>
    <mergeCell ref="C50:C51"/>
    <mergeCell ref="D50:D51"/>
    <mergeCell ref="E50:E51"/>
    <mergeCell ref="B52:B53"/>
    <mergeCell ref="C52:C53"/>
    <mergeCell ref="D52:D53"/>
    <mergeCell ref="E52:E53"/>
    <mergeCell ref="B62:B63"/>
    <mergeCell ref="C62:C63"/>
    <mergeCell ref="D62:D63"/>
    <mergeCell ref="E62:E63"/>
    <mergeCell ref="B64:B65"/>
    <mergeCell ref="C64:C65"/>
    <mergeCell ref="D64:D65"/>
    <mergeCell ref="E64:E65"/>
    <mergeCell ref="B58:B59"/>
    <mergeCell ref="C58:C59"/>
    <mergeCell ref="D58:D59"/>
    <mergeCell ref="E58:E59"/>
    <mergeCell ref="B60:B61"/>
    <mergeCell ref="C60:C61"/>
    <mergeCell ref="D60:D61"/>
    <mergeCell ref="E60:E61"/>
    <mergeCell ref="B93:B95"/>
    <mergeCell ref="C93:C95"/>
    <mergeCell ref="D93:D95"/>
    <mergeCell ref="E93:E95"/>
    <mergeCell ref="F93:F95"/>
    <mergeCell ref="B96:B97"/>
    <mergeCell ref="C96:C97"/>
    <mergeCell ref="D96:D97"/>
    <mergeCell ref="E96:E97"/>
    <mergeCell ref="F96:F97"/>
    <mergeCell ref="B102:B103"/>
    <mergeCell ref="C102:C103"/>
    <mergeCell ref="D102:D103"/>
    <mergeCell ref="E102:E103"/>
    <mergeCell ref="B104:B105"/>
    <mergeCell ref="C104:C105"/>
    <mergeCell ref="D104:D105"/>
    <mergeCell ref="E104:E105"/>
    <mergeCell ref="B98:B99"/>
    <mergeCell ref="C98:C99"/>
    <mergeCell ref="D98:D99"/>
    <mergeCell ref="E98:E99"/>
    <mergeCell ref="B100:B101"/>
    <mergeCell ref="C100:C101"/>
    <mergeCell ref="D100:D101"/>
    <mergeCell ref="E100:E101"/>
    <mergeCell ref="B110:B111"/>
    <mergeCell ref="C110:C111"/>
    <mergeCell ref="D110:D111"/>
    <mergeCell ref="E110:E111"/>
    <mergeCell ref="B112:B113"/>
    <mergeCell ref="C112:C113"/>
    <mergeCell ref="D112:D113"/>
    <mergeCell ref="E112:E113"/>
    <mergeCell ref="B106:B107"/>
    <mergeCell ref="C106:C107"/>
    <mergeCell ref="D106:D107"/>
    <mergeCell ref="E106:E107"/>
    <mergeCell ref="B108:B109"/>
    <mergeCell ref="C108:C109"/>
    <mergeCell ref="D108:D109"/>
    <mergeCell ref="E108:E109"/>
    <mergeCell ref="F52:F53"/>
    <mergeCell ref="F50:F51"/>
    <mergeCell ref="F112:F113"/>
    <mergeCell ref="F110:F111"/>
    <mergeCell ref="F108:F109"/>
    <mergeCell ref="F106:F107"/>
    <mergeCell ref="F104:F105"/>
    <mergeCell ref="F102:F103"/>
    <mergeCell ref="F100:F101"/>
    <mergeCell ref="F98:F99"/>
    <mergeCell ref="F64:F65"/>
    <mergeCell ref="F62:F63"/>
    <mergeCell ref="F60:F61"/>
    <mergeCell ref="F58:F59"/>
    <mergeCell ref="F56:F57"/>
    <mergeCell ref="F54:F5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10</vt:i4>
      </vt:variant>
    </vt:vector>
  </HeadingPairs>
  <TitlesOfParts>
    <vt:vector size="18" baseType="lpstr">
      <vt:lpstr>MEM DE CÁLCULO</vt:lpstr>
      <vt:lpstr>ORÇAMENTO</vt:lpstr>
      <vt:lpstr>CUSTO UNITÁRIO</vt:lpstr>
      <vt:lpstr>CRONOGRAMA</vt:lpstr>
      <vt:lpstr>COMPOSIÇÃO DO BDI</vt:lpstr>
      <vt:lpstr>ENCARGOS SOCIAIS</vt:lpstr>
      <vt:lpstr>COTAÇÃO</vt:lpstr>
      <vt:lpstr>Plan1</vt:lpstr>
      <vt:lpstr>'COMPOSIÇÃO DO BDI'!Area_de_impressao</vt:lpstr>
      <vt:lpstr>COTAÇÃO!Area_de_impressao</vt:lpstr>
      <vt:lpstr>CRONOGRAMA!Area_de_impressao</vt:lpstr>
      <vt:lpstr>'CUSTO UNITÁRIO'!Area_de_impressao</vt:lpstr>
      <vt:lpstr>'ENCARGOS SOCIAIS'!Area_de_impressao</vt:lpstr>
      <vt:lpstr>'MEM DE CÁLCULO'!Area_de_impressao</vt:lpstr>
      <vt:lpstr>ORÇAMENTO!Area_de_impressao</vt:lpstr>
      <vt:lpstr>'CUSTO UNITÁRIO'!Titulos_de_impressao</vt:lpstr>
      <vt:lpstr>'MEM DE CÁLCULO'!Titulos_de_impressao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Alcir Junior</dc:creator>
  <cp:lastModifiedBy>Aluísio</cp:lastModifiedBy>
  <cp:lastPrinted>2020-07-08T14:16:30Z</cp:lastPrinted>
  <dcterms:created xsi:type="dcterms:W3CDTF">2018-01-19T19:37:18Z</dcterms:created>
  <dcterms:modified xsi:type="dcterms:W3CDTF">2020-07-08T16:49:22Z</dcterms:modified>
</cp:coreProperties>
</file>