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uários\POSITIVO\Documents\EDITAIS  PP-2023\TOMADA DE PREÇO\EDITAL 001-2023-TP REFORMA TERMINAL HIDROVIARIO-ASS\GEO OBRAS\"/>
    </mc:Choice>
  </mc:AlternateContent>
  <xr:revisionPtr revIDLastSave="0" documentId="8_{6BF415C3-884F-42DA-92FD-15C8D32A6D4F}" xr6:coauthVersionLast="45" xr6:coauthVersionMax="45" xr10:uidLastSave="{00000000-0000-0000-0000-000000000000}"/>
  <bookViews>
    <workbookView xWindow="-120" yWindow="-120" windowWidth="24240" windowHeight="13140" tabRatio="845" activeTab="1" xr2:uid="{00000000-000D-0000-FFFF-FFFF00000000}"/>
  </bookViews>
  <sheets>
    <sheet name="RESUMO GERAL" sheetId="34" r:id="rId1"/>
    <sheet name="PLANILHA" sheetId="31" r:id="rId2"/>
    <sheet name="MEMORIA DE CALCULO" sheetId="60" r:id="rId3"/>
    <sheet name="COMPOSIÇÃO" sheetId="39" r:id="rId4"/>
    <sheet name="CRONOGRAMA GERAL" sheetId="51" r:id="rId5"/>
    <sheet name="CRONOGRAMA REFORMA" sheetId="49" state="hidden" r:id="rId6"/>
    <sheet name="CRONOGRAMA CONSTRUÇÃO" sheetId="50" state="hidden" r:id="rId7"/>
    <sheet name="BDI 30,5%" sheetId="57" r:id="rId8"/>
    <sheet name="BDI 21,00%" sheetId="58" state="hidden" r:id="rId9"/>
    <sheet name="LEIS SOCIAIS" sheetId="41" r:id="rId10"/>
    <sheet name="BDI EQUIP 21%" sheetId="40" state="hidden" r:id="rId11"/>
  </sheets>
  <externalReferences>
    <externalReference r:id="rId12"/>
    <externalReference r:id="rId13"/>
    <externalReference r:id="rId14"/>
    <externalReference r:id="rId15"/>
  </externalReferences>
  <definedNames>
    <definedName name="\s" localSheetId="10">#REF!</definedName>
    <definedName name="__123Graph_A" localSheetId="8" hidden="1">#REF!</definedName>
    <definedName name="__123Graph_A" localSheetId="7" hidden="1">#REF!</definedName>
    <definedName name="__123Graph_A" hidden="1">#REF!</definedName>
    <definedName name="__123Graph_B" localSheetId="8" hidden="1">#REF!</definedName>
    <definedName name="__123Graph_B" localSheetId="7" hidden="1">#REF!</definedName>
    <definedName name="__123Graph_B" hidden="1">#REF!</definedName>
    <definedName name="__123Graph_C" localSheetId="8" hidden="1">#REF!</definedName>
    <definedName name="__123Graph_C" localSheetId="7" hidden="1">#REF!</definedName>
    <definedName name="__123Graph_C" hidden="1">#REF!</definedName>
    <definedName name="__123Graph_D" hidden="1">'[1]Etapa Única'!$C$125:$C$134</definedName>
    <definedName name="__123Graph_E" hidden="1">'[1]Etapa Única'!$E$125:$E$134</definedName>
    <definedName name="__123Graph_X" localSheetId="8" hidden="1">#REF!</definedName>
    <definedName name="__123Graph_X" localSheetId="7" hidden="1">#REF!</definedName>
    <definedName name="__123Graph_X" hidden="1">#REF!</definedName>
    <definedName name="_BD2" localSheetId="10">#REF!</definedName>
    <definedName name="_Fill" localSheetId="8" hidden="1">#REF!</definedName>
    <definedName name="_Fill" localSheetId="7" hidden="1">#REF!</definedName>
    <definedName name="_Fill" localSheetId="10" hidden="1">#REF!</definedName>
    <definedName name="_Fill" localSheetId="6" hidden="1">#REF!</definedName>
    <definedName name="_Fill" localSheetId="4" hidden="1">#REF!</definedName>
    <definedName name="_Fill" localSheetId="5" hidden="1">#REF!</definedName>
    <definedName name="_Fill" hidden="1">#REF!</definedName>
    <definedName name="_xlnm._FilterDatabase" localSheetId="2" hidden="1">'MEMORIA DE CALCULO'!$A$15:$L$65</definedName>
    <definedName name="_xlnm._FilterDatabase" localSheetId="1" hidden="1">PLANILHA!$A$15:$P$65</definedName>
    <definedName name="_Key1" localSheetId="8" hidden="1">#REF!</definedName>
    <definedName name="_Key1" localSheetId="7" hidden="1">#REF!</definedName>
    <definedName name="_Key1" localSheetId="10" hidden="1">#REF!</definedName>
    <definedName name="_Key1" hidden="1">#REF!</definedName>
    <definedName name="_Key2" hidden="1">#REF!</definedName>
    <definedName name="_MM" localSheetId="8" hidden="1">#REF!</definedName>
    <definedName name="_MM" localSheetId="6" hidden="1">#REF!</definedName>
    <definedName name="_MM" localSheetId="4" hidden="1">#REF!</definedName>
    <definedName name="_MM" localSheetId="5" hidden="1">#REF!</definedName>
    <definedName name="_MM" hidden="1">#REF!</definedName>
    <definedName name="_Order1" hidden="1">255</definedName>
    <definedName name="_Order2" hidden="1">255</definedName>
    <definedName name="_Sort" localSheetId="8" hidden="1">#REF!</definedName>
    <definedName name="_Sort" localSheetId="7" hidden="1">#REF!</definedName>
    <definedName name="_Sort" localSheetId="10" hidden="1">#REF!</definedName>
    <definedName name="_Sort" hidden="1">#REF!</definedName>
    <definedName name="A" localSheetId="8" hidden="1">{#N/A,#N/A,FALSE,"Planilha";#N/A,#N/A,FALSE,"Resumo";#N/A,#N/A,FALSE,"Fisico";#N/A,#N/A,FALSE,"Financeiro";#N/A,#N/A,FALSE,"Financeiro"}</definedName>
    <definedName name="A" localSheetId="7" hidden="1">{#N/A,#N/A,FALSE,"Planilha";#N/A,#N/A,FALSE,"Resumo";#N/A,#N/A,FALSE,"Fisico";#N/A,#N/A,FALSE,"Financeiro";#N/A,#N/A,FALSE,"Financeiro"}</definedName>
    <definedName name="A" localSheetId="9" hidden="1">{#N/A,#N/A,FALSE,"Planilha";#N/A,#N/A,FALSE,"Resumo";#N/A,#N/A,FALSE,"Fisico";#N/A,#N/A,FALSE,"Financeiro";#N/A,#N/A,FALSE,"Financeiro"}</definedName>
    <definedName name="A" hidden="1">{#N/A,#N/A,FALSE,"Planilha";#N/A,#N/A,FALSE,"Resumo";#N/A,#N/A,FALSE,"Fisico";#N/A,#N/A,FALSE,"Financeiro";#N/A,#N/A,FALSE,"Financeiro"}</definedName>
    <definedName name="AAAAAA" hidden="1">#REF!</definedName>
    <definedName name="abc" localSheetId="10">#REF!</definedName>
    <definedName name="Acomp" localSheetId="10">#REF!</definedName>
    <definedName name="agua" localSheetId="10">#REF!</definedName>
    <definedName name="_xlnm.Print_Area" localSheetId="7">'BDI 30,5%'!$A$1:$G$48</definedName>
    <definedName name="_xlnm.Print_Area" localSheetId="10">'BDI EQUIP 21%'!$A$1:$G$40</definedName>
    <definedName name="_xlnm.Print_Area" localSheetId="3">COMPOSIÇÃO!$A$1:$H$47</definedName>
    <definedName name="_xlnm.Print_Area" localSheetId="6">'CRONOGRAMA CONSTRUÇÃO'!$A$1:$R$75</definedName>
    <definedName name="_xlnm.Print_Area" localSheetId="4">'CRONOGRAMA GERAL'!$A$1:$F$69</definedName>
    <definedName name="_xlnm.Print_Area" localSheetId="5">'CRONOGRAMA REFORMA'!$A$1:$R$72</definedName>
    <definedName name="_xlnm.Print_Area" localSheetId="9">'LEIS SOCIAIS'!$A$1:$E$60</definedName>
    <definedName name="_xlnm.Print_Area" localSheetId="2">'MEMORIA DE CALCULO'!$A$1:$E$73</definedName>
    <definedName name="_xlnm.Print_Area" localSheetId="1">PLANILHA!$A$1:$I$73</definedName>
    <definedName name="_xlnm.Print_Area" localSheetId="0">'RESUMO GERAL'!$A$1:$D$41</definedName>
    <definedName name="B" localSheetId="8" hidden="1">{"'INDICE'!$A$1:$K$78"}</definedName>
    <definedName name="B" hidden="1">{"'INDICE'!$A$1:$K$78"}</definedName>
    <definedName name="Banco_dados_IM" localSheetId="10">#REF!</definedName>
    <definedName name="_xlnm.Database" localSheetId="10">#REF!</definedName>
    <definedName name="bbcla" localSheetId="10">#REF!</definedName>
    <definedName name="Bloco1" localSheetId="10">#REF!</definedName>
    <definedName name="Bloco1.2" localSheetId="10">#REF!</definedName>
    <definedName name="Bloco1.3" localSheetId="10">#REF!</definedName>
    <definedName name="Bloco10" localSheetId="10">#REF!</definedName>
    <definedName name="Bloco11" localSheetId="10">#REF!</definedName>
    <definedName name="Bloco12" localSheetId="10">#REF!</definedName>
    <definedName name="Bloco13" localSheetId="10">#REF!</definedName>
    <definedName name="Bloco14" localSheetId="10">#REF!</definedName>
    <definedName name="Bloco15" localSheetId="10">#REF!</definedName>
    <definedName name="Bloco16" localSheetId="10">#REF!</definedName>
    <definedName name="Bloco17" localSheetId="10">#REF!</definedName>
    <definedName name="Bloco18" localSheetId="10">#REF!</definedName>
    <definedName name="Bloco19" localSheetId="10">#REF!</definedName>
    <definedName name="Bloco2" localSheetId="10">#REF!</definedName>
    <definedName name="Bloco20" localSheetId="10">#REF!</definedName>
    <definedName name="Bloco203" localSheetId="10">#REF!</definedName>
    <definedName name="Bloco21" localSheetId="10">#REF!</definedName>
    <definedName name="Bloco22" localSheetId="10">#REF!</definedName>
    <definedName name="Bloco23" localSheetId="10">#REF!</definedName>
    <definedName name="Bloco24" localSheetId="10">#REF!</definedName>
    <definedName name="Bloco25" localSheetId="10">#REF!</definedName>
    <definedName name="Bloco3" localSheetId="10">#REF!</definedName>
    <definedName name="Bloco4" localSheetId="10">#REF!</definedName>
    <definedName name="Bloco5" localSheetId="10">#REF!</definedName>
    <definedName name="Bloco6" localSheetId="10">#REF!</definedName>
    <definedName name="Bloco7" localSheetId="10">#REF!</definedName>
    <definedName name="Bloco8" localSheetId="10">#REF!</definedName>
    <definedName name="Bloco9" localSheetId="10">#REF!</definedName>
    <definedName name="Cat" localSheetId="10">#REF!</definedName>
    <definedName name="cod">#REF!</definedName>
    <definedName name="COMPOSIÇÃO" localSheetId="10">#REF!</definedName>
    <definedName name="CONSTRUÇÕES_E_COMÉRCIO" localSheetId="10">#REF!</definedName>
    <definedName name="cpu">COMPOSIÇÃO!$B:$J</definedName>
    <definedName name="dados" localSheetId="10">#REF!</definedName>
    <definedName name="dados10" localSheetId="10">#REF!</definedName>
    <definedName name="dados2" localSheetId="10">#REF!</definedName>
    <definedName name="dados3" localSheetId="10">#REF!</definedName>
    <definedName name="dados5" localSheetId="10">#REF!</definedName>
    <definedName name="DADOS6" localSheetId="10">#REF!</definedName>
    <definedName name="DESNIVEL" localSheetId="8" hidden="1">{#N/A,#N/A,FALSE,"RESUMO-BB1";#N/A,#N/A,FALSE,"MOD-A01-R - BB1";#N/A,#N/A,FALSE,"URB-BB1"}</definedName>
    <definedName name="DESNIVEL" hidden="1">{#N/A,#N/A,FALSE,"RESUMO-BB1";#N/A,#N/A,FALSE,"MOD-A01-R - BB1";#N/A,#N/A,FALSE,"URB-BB1"}</definedName>
    <definedName name="dfre" localSheetId="8" hidden="1">{"'INDICE'!$A$1:$K$78"}</definedName>
    <definedName name="dfre" hidden="1">{"'INDICE'!$A$1:$K$78"}</definedName>
    <definedName name="EDER" localSheetId="10">#REF!</definedName>
    <definedName name="EQUI" localSheetId="8" hidden="1">{"'INDICE'!$A$1:$K$78"}</definedName>
    <definedName name="EQUI" hidden="1">{"'INDICE'!$A$1:$K$78"}</definedName>
    <definedName name="F" localSheetId="8" hidden="1">#REF!</definedName>
    <definedName name="F" localSheetId="6" hidden="1">#REF!</definedName>
    <definedName name="F" localSheetId="4" hidden="1">#REF!</definedName>
    <definedName name="F" localSheetId="5" hidden="1">#REF!</definedName>
    <definedName name="F" hidden="1">#REF!</definedName>
    <definedName name="ghj" localSheetId="10">#REF!</definedName>
    <definedName name="GJGHJ" hidden="1">#REF!</definedName>
    <definedName name="HTML_CodePage" hidden="1">1252</definedName>
    <definedName name="HTML_Control" localSheetId="8" hidden="1">{"'INDICE'!$A$1:$K$78"}</definedName>
    <definedName name="HTML_Control" hidden="1">{"'INDICE'!$A$1:$K$78"}</definedName>
    <definedName name="HTML_Description" hidden="1">""</definedName>
    <definedName name="HTML_Email" hidden="1">"jonas@engevix-sp.com.br"</definedName>
    <definedName name="HTML_Header" hidden="1">"INDICE"</definedName>
    <definedName name="HTML_LastUpdate" hidden="1">"16/09/2000"</definedName>
    <definedName name="HTML_LineAfter" hidden="1">FALSE</definedName>
    <definedName name="HTML_LineBefore" hidden="1">FALSE</definedName>
    <definedName name="HTML_Name" hidden="1">"Engevix"</definedName>
    <definedName name="HTML_OBDlg2" hidden="1">TRUE</definedName>
    <definedName name="HTML_OBDlg4" hidden="1">TRUE</definedName>
    <definedName name="HTML_OS" hidden="1">0</definedName>
    <definedName name="HTML_PathFile" hidden="1">"P:\3-Pro\3462_00\3-Suprimentos\Lista de Materiais Geral\WEB PREÇOS\Lista de Quantitativos última revisão.htm"</definedName>
    <definedName name="HTML_Title" hidden="1">"Lista de Quantitativos_revint14"</definedName>
    <definedName name="I" localSheetId="8" hidden="1">[2]Poço!#REF!</definedName>
    <definedName name="I" localSheetId="7" hidden="1">[2]Poço!#REF!</definedName>
    <definedName name="I" localSheetId="6" hidden="1">[2]Poço!#REF!</definedName>
    <definedName name="I" localSheetId="4" hidden="1">[2]Poço!#REF!</definedName>
    <definedName name="I" localSheetId="5" hidden="1">[2]Poço!#REF!</definedName>
    <definedName name="I" hidden="1">[2]Poço!#REF!</definedName>
    <definedName name="INS">#REF!</definedName>
    <definedName name="INSUMOS" localSheetId="10">#REF!</definedName>
    <definedName name="JTJ" localSheetId="10">#REF!</definedName>
    <definedName name="K1geral" localSheetId="10">'[3]PLANILHA QUANTITATIVA'!#REF!</definedName>
    <definedName name="lista" localSheetId="10">#REF!</definedName>
    <definedName name="lista2" localSheetId="10">#REF!</definedName>
    <definedName name="LLLL" hidden="1">#REF!</definedName>
    <definedName name="ORC" localSheetId="2">'MEMORIA DE CALCULO'!$B$16:$E$50</definedName>
    <definedName name="ORC">PLANILHA!$B$16:$I$50</definedName>
    <definedName name="OUTROS" localSheetId="8" hidden="1">{"'INDICE'!$A$1:$K$78"}</definedName>
    <definedName name="OUTROS" hidden="1">{"'INDICE'!$A$1:$K$78"}</definedName>
    <definedName name="planuilha" localSheetId="10">#REF!</definedName>
    <definedName name="READEQUAÇÃO" hidden="1">#REF!</definedName>
    <definedName name="RESVALORES" localSheetId="10">#REF!</definedName>
    <definedName name="SED">#REF!</definedName>
    <definedName name="SIN">#REF!</definedName>
    <definedName name="TIPOORCAMENTO" hidden="1">IF(VALUE([4]MENU!$O$3)=2,"Licitado","Proposto")</definedName>
    <definedName name="UUUK" hidden="1">#REF!</definedName>
    <definedName name="Wal" localSheetId="10">#REF!</definedName>
    <definedName name="walt4" localSheetId="10">#REF!</definedName>
    <definedName name="wrn.BB1." localSheetId="8" hidden="1">{#N/A,#N/A,FALSE,"RESUMO-BB1";#N/A,#N/A,FALSE,"MOD-A01-R - BB1";#N/A,#N/A,FALSE,"URB-BB1"}</definedName>
    <definedName name="wrn.BB1." hidden="1">{#N/A,#N/A,FALSE,"RESUMO-BB1";#N/A,#N/A,FALSE,"MOD-A01-R - BB1";#N/A,#N/A,FALSE,"URB-BB1"}</definedName>
    <definedName name="wrn.BETER." localSheetId="8" hidden="1">{#N/A,#N/A,FALSE,"BETER -1";#N/A,#N/A,FALSE,"BETER -2";#N/A,#N/A,FALSE,"BETER -3";#N/A,#N/A,FALSE,"BETER -urb";#N/A,#N/A,FALSE,"BETER -RESUMO"}</definedName>
    <definedName name="wrn.BETER." hidden="1">{#N/A,#N/A,FALSE,"BETER -1";#N/A,#N/A,FALSE,"BETER -2";#N/A,#N/A,FALSE,"BETER -3";#N/A,#N/A,FALSE,"BETER -urb";#N/A,#N/A,FALSE,"BETER -RESUMO"}</definedName>
    <definedName name="wrn.Orçamento." localSheetId="8" hidden="1">{#N/A,#N/A,FALSE,"Planilha";#N/A,#N/A,FALSE,"Resumo";#N/A,#N/A,FALSE,"Fisico";#N/A,#N/A,FALSE,"Financeiro";#N/A,#N/A,FALSE,"Financeiro"}</definedName>
    <definedName name="wrn.Orçamento." localSheetId="7" hidden="1">{#N/A,#N/A,FALSE,"Planilha";#N/A,#N/A,FALSE,"Resumo";#N/A,#N/A,FALSE,"Fisico";#N/A,#N/A,FALSE,"Financeiro";#N/A,#N/A,FALSE,"Financeiro"}</definedName>
    <definedName name="wrn.Orçamento." localSheetId="9" hidden="1">{#N/A,#N/A,FALSE,"Planilha";#N/A,#N/A,FALSE,"Resumo";#N/A,#N/A,FALSE,"Fisico";#N/A,#N/A,FALSE,"Financeiro";#N/A,#N/A,FALSE,"Financeiro"}</definedName>
    <definedName name="wrn.Orçamento." hidden="1">{#N/A,#N/A,FALSE,"Planilha";#N/A,#N/A,FALSE,"Resumo";#N/A,#N/A,FALSE,"Fisico";#N/A,#N/A,FALSE,"Financeiro";#N/A,#N/A,FALSE,"Financeiro"}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ARRAYTEXT_WF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6" i="60" l="1"/>
  <c r="J26" i="60" s="1"/>
  <c r="J24" i="60"/>
  <c r="J25" i="60"/>
  <c r="J23" i="60"/>
  <c r="H24" i="60"/>
  <c r="D32" i="60"/>
  <c r="D31" i="60"/>
  <c r="D24" i="60"/>
  <c r="D27" i="60" s="1"/>
  <c r="A10" i="60"/>
  <c r="A9" i="60"/>
  <c r="A8" i="60"/>
  <c r="A7" i="60"/>
  <c r="J27" i="60" l="1"/>
  <c r="B27" i="34"/>
  <c r="B52" i="51" s="1"/>
  <c r="B26" i="34"/>
  <c r="B25" i="34"/>
  <c r="B24" i="34"/>
  <c r="B23" i="34"/>
  <c r="B22" i="34"/>
  <c r="B21" i="34"/>
  <c r="B20" i="34"/>
  <c r="B19" i="34"/>
  <c r="B18" i="34"/>
  <c r="B17" i="34"/>
  <c r="B16" i="34"/>
  <c r="B15" i="34"/>
  <c r="F40" i="51" l="1"/>
  <c r="F43" i="51"/>
  <c r="F46" i="51"/>
  <c r="F49" i="51"/>
  <c r="B49" i="51" l="1"/>
  <c r="B46" i="51"/>
  <c r="B43" i="51"/>
  <c r="B40" i="51"/>
  <c r="B37" i="51"/>
  <c r="B34" i="51"/>
  <c r="B31" i="51"/>
  <c r="B28" i="51"/>
  <c r="B25" i="51"/>
  <c r="B22" i="51"/>
  <c r="B19" i="51"/>
  <c r="B16" i="51"/>
  <c r="H40" i="31"/>
  <c r="I40" i="31" s="1"/>
  <c r="H41" i="31"/>
  <c r="I41" i="31" s="1"/>
  <c r="H39" i="31"/>
  <c r="I39" i="31" s="1"/>
  <c r="H32" i="31"/>
  <c r="H33" i="31"/>
  <c r="I33" i="31" s="1"/>
  <c r="H34" i="31"/>
  <c r="I34" i="31" s="1"/>
  <c r="H35" i="31"/>
  <c r="I35" i="31" s="1"/>
  <c r="H36" i="31"/>
  <c r="I36" i="31" s="1"/>
  <c r="H37" i="31"/>
  <c r="I37" i="31" s="1"/>
  <c r="H29" i="31"/>
  <c r="H27" i="31"/>
  <c r="H26" i="31"/>
  <c r="H47" i="31"/>
  <c r="I47" i="31" s="1"/>
  <c r="H64" i="31"/>
  <c r="I64" i="31" s="1"/>
  <c r="I63" i="31" s="1"/>
  <c r="H62" i="31"/>
  <c r="I62" i="31" s="1"/>
  <c r="I61" i="31" s="1"/>
  <c r="H60" i="31"/>
  <c r="I60" i="31" s="1"/>
  <c r="I59" i="31" s="1"/>
  <c r="H57" i="31"/>
  <c r="I57" i="31" s="1"/>
  <c r="H58" i="31"/>
  <c r="I58" i="31" s="1"/>
  <c r="H56" i="31"/>
  <c r="I56" i="31" s="1"/>
  <c r="F32" i="31"/>
  <c r="F31" i="31"/>
  <c r="H48" i="31"/>
  <c r="I48" i="31" s="1"/>
  <c r="H46" i="31"/>
  <c r="I46" i="31" s="1"/>
  <c r="H43" i="31"/>
  <c r="I43" i="31" s="1"/>
  <c r="I42" i="31" s="1"/>
  <c r="C21" i="34" s="1"/>
  <c r="H45" i="31"/>
  <c r="I45" i="31" s="1"/>
  <c r="H51" i="31"/>
  <c r="I51" i="31" s="1"/>
  <c r="H52" i="31"/>
  <c r="I52" i="31" s="1"/>
  <c r="H53" i="31"/>
  <c r="I53" i="31" s="1"/>
  <c r="H54" i="31"/>
  <c r="I54" i="31" s="1"/>
  <c r="F24" i="31"/>
  <c r="F27" i="31" s="1"/>
  <c r="C25" i="34" l="1"/>
  <c r="F48" i="51" s="1"/>
  <c r="C26" i="34"/>
  <c r="C27" i="34"/>
  <c r="I32" i="31"/>
  <c r="I38" i="31"/>
  <c r="I44" i="31"/>
  <c r="I27" i="31"/>
  <c r="I55" i="31"/>
  <c r="H25" i="39"/>
  <c r="H26" i="39"/>
  <c r="E54" i="51" l="1"/>
  <c r="F54" i="51"/>
  <c r="E48" i="51"/>
  <c r="C48" i="51"/>
  <c r="D48" i="51"/>
  <c r="F36" i="51"/>
  <c r="C22" i="34"/>
  <c r="F51" i="51"/>
  <c r="C24" i="34"/>
  <c r="F45" i="51" s="1"/>
  <c r="C20" i="34"/>
  <c r="F33" i="51" s="1"/>
  <c r="H20" i="39"/>
  <c r="H19" i="39"/>
  <c r="C45" i="51" l="1"/>
  <c r="E45" i="51"/>
  <c r="D45" i="51"/>
  <c r="C51" i="51"/>
  <c r="D51" i="51"/>
  <c r="E51" i="51"/>
  <c r="H18" i="31"/>
  <c r="H19" i="31"/>
  <c r="I19" i="31" l="1"/>
  <c r="O71" i="50" l="1"/>
  <c r="O68" i="50"/>
  <c r="O65" i="50"/>
  <c r="O62" i="50"/>
  <c r="O59" i="50"/>
  <c r="O56" i="50"/>
  <c r="O53" i="50"/>
  <c r="O50" i="50"/>
  <c r="O47" i="50"/>
  <c r="O44" i="50"/>
  <c r="O41" i="50"/>
  <c r="O38" i="50"/>
  <c r="O35" i="50"/>
  <c r="O32" i="50"/>
  <c r="O29" i="50"/>
  <c r="O26" i="50"/>
  <c r="O23" i="50"/>
  <c r="N71" i="50"/>
  <c r="N68" i="50"/>
  <c r="N65" i="50"/>
  <c r="N62" i="50"/>
  <c r="N59" i="50"/>
  <c r="N56" i="50"/>
  <c r="N53" i="50"/>
  <c r="N50" i="50"/>
  <c r="N47" i="50"/>
  <c r="N44" i="50"/>
  <c r="N41" i="50"/>
  <c r="N38" i="50"/>
  <c r="N35" i="50"/>
  <c r="N32" i="50"/>
  <c r="N29" i="50"/>
  <c r="N26" i="50"/>
  <c r="N23" i="50"/>
  <c r="M71" i="50"/>
  <c r="M68" i="50"/>
  <c r="M65" i="50"/>
  <c r="M62" i="50"/>
  <c r="M59" i="50"/>
  <c r="M56" i="50"/>
  <c r="M53" i="50"/>
  <c r="M50" i="50"/>
  <c r="M47" i="50"/>
  <c r="M44" i="50"/>
  <c r="M41" i="50"/>
  <c r="M38" i="50"/>
  <c r="M35" i="50"/>
  <c r="M32" i="50"/>
  <c r="M29" i="50"/>
  <c r="M26" i="50"/>
  <c r="M23" i="50"/>
  <c r="L71" i="50"/>
  <c r="L68" i="50"/>
  <c r="L65" i="50"/>
  <c r="L62" i="50"/>
  <c r="L59" i="50"/>
  <c r="L56" i="50"/>
  <c r="L53" i="50"/>
  <c r="L50" i="50"/>
  <c r="L47" i="50"/>
  <c r="L44" i="50"/>
  <c r="L41" i="50"/>
  <c r="L38" i="50"/>
  <c r="L35" i="50"/>
  <c r="L32" i="50"/>
  <c r="L29" i="50"/>
  <c r="L26" i="50"/>
  <c r="L23" i="50"/>
  <c r="P71" i="50"/>
  <c r="P65" i="50"/>
  <c r="P62" i="50"/>
  <c r="P56" i="50"/>
  <c r="P53" i="50"/>
  <c r="P50" i="50"/>
  <c r="P47" i="50"/>
  <c r="P44" i="50"/>
  <c r="P41" i="50"/>
  <c r="P38" i="50"/>
  <c r="P35" i="50"/>
  <c r="P32" i="50"/>
  <c r="P29" i="50"/>
  <c r="P26" i="50"/>
  <c r="P23" i="50"/>
  <c r="P68" i="49"/>
  <c r="P65" i="49"/>
  <c r="P62" i="49"/>
  <c r="P59" i="49"/>
  <c r="P56" i="49"/>
  <c r="P53" i="49"/>
  <c r="P50" i="49"/>
  <c r="P47" i="49"/>
  <c r="P44" i="49"/>
  <c r="P41" i="49"/>
  <c r="P38" i="49"/>
  <c r="P35" i="49"/>
  <c r="P32" i="49"/>
  <c r="P29" i="49"/>
  <c r="P26" i="49"/>
  <c r="P23" i="49"/>
  <c r="O72" i="50" l="1"/>
  <c r="N72" i="50"/>
  <c r="L72" i="50"/>
  <c r="M72" i="50"/>
  <c r="P69" i="49"/>
  <c r="F22" i="51" l="1"/>
  <c r="F37" i="51"/>
  <c r="F34" i="51"/>
  <c r="H31" i="31" l="1"/>
  <c r="I31" i="31" s="1"/>
  <c r="H25" i="31"/>
  <c r="I25" i="31" s="1"/>
  <c r="B66" i="49" l="1"/>
  <c r="B63" i="49"/>
  <c r="B60" i="49"/>
  <c r="B57" i="49"/>
  <c r="B21" i="49"/>
  <c r="I29" i="31" l="1"/>
  <c r="I28" i="31" s="1"/>
  <c r="C18" i="34" l="1"/>
  <c r="F27" i="51" s="1"/>
  <c r="E36" i="51"/>
  <c r="C36" i="51"/>
  <c r="D36" i="51"/>
  <c r="I30" i="31" l="1"/>
  <c r="C19" i="34" l="1"/>
  <c r="F30" i="51" s="1"/>
  <c r="H27" i="39"/>
  <c r="G21" i="31" s="1"/>
  <c r="I23" i="39" l="1"/>
  <c r="H21" i="31"/>
  <c r="I21" i="31" s="1"/>
  <c r="H24" i="31"/>
  <c r="H23" i="31"/>
  <c r="H50" i="31" l="1"/>
  <c r="I50" i="31" l="1"/>
  <c r="I49" i="31" s="1"/>
  <c r="F39" i="51" l="1"/>
  <c r="C39" i="51" s="1"/>
  <c r="C23" i="34"/>
  <c r="F42" i="51" s="1"/>
  <c r="E39" i="51"/>
  <c r="D39" i="51"/>
  <c r="G39" i="51" s="1"/>
  <c r="C42" i="51" l="1"/>
  <c r="D42" i="51"/>
  <c r="E42" i="51"/>
  <c r="D30" i="51"/>
  <c r="E30" i="51"/>
  <c r="C30" i="51"/>
  <c r="I23" i="31"/>
  <c r="G30" i="51" l="1"/>
  <c r="G42" i="51"/>
  <c r="I24" i="31"/>
  <c r="I26" i="31"/>
  <c r="I22" i="31" l="1"/>
  <c r="R35" i="49"/>
  <c r="R68" i="49"/>
  <c r="C17" i="34" l="1"/>
  <c r="F24" i="51" s="1"/>
  <c r="R26" i="49"/>
  <c r="Q68" i="49" l="1"/>
  <c r="K68" i="49"/>
  <c r="J68" i="49"/>
  <c r="I68" i="49"/>
  <c r="H68" i="49"/>
  <c r="G68" i="49"/>
  <c r="F68" i="49"/>
  <c r="E68" i="49"/>
  <c r="D68" i="49"/>
  <c r="C68" i="49"/>
  <c r="Q65" i="49"/>
  <c r="K65" i="49"/>
  <c r="J65" i="49"/>
  <c r="I65" i="49"/>
  <c r="H65" i="49"/>
  <c r="G65" i="49"/>
  <c r="F65" i="49"/>
  <c r="E65" i="49"/>
  <c r="D65" i="49"/>
  <c r="C65" i="49"/>
  <c r="Q62" i="49"/>
  <c r="K62" i="49"/>
  <c r="J62" i="49"/>
  <c r="I62" i="49"/>
  <c r="H62" i="49"/>
  <c r="G62" i="49"/>
  <c r="F62" i="49"/>
  <c r="E62" i="49"/>
  <c r="D62" i="49"/>
  <c r="C62" i="49"/>
  <c r="Q59" i="49"/>
  <c r="K59" i="49"/>
  <c r="J59" i="49"/>
  <c r="I59" i="49"/>
  <c r="H59" i="49"/>
  <c r="G59" i="49"/>
  <c r="F59" i="49"/>
  <c r="E59" i="49"/>
  <c r="D59" i="49"/>
  <c r="C59" i="49"/>
  <c r="Q56" i="49"/>
  <c r="K56" i="49"/>
  <c r="J56" i="49"/>
  <c r="I56" i="49"/>
  <c r="H56" i="49"/>
  <c r="G56" i="49"/>
  <c r="F56" i="49"/>
  <c r="E56" i="49"/>
  <c r="D56" i="49"/>
  <c r="C56" i="49"/>
  <c r="Q53" i="49"/>
  <c r="K53" i="49"/>
  <c r="J53" i="49"/>
  <c r="I53" i="49"/>
  <c r="H53" i="49"/>
  <c r="G53" i="49"/>
  <c r="F53" i="49"/>
  <c r="E53" i="49"/>
  <c r="D53" i="49"/>
  <c r="C53" i="49"/>
  <c r="Q50" i="49"/>
  <c r="K50" i="49"/>
  <c r="J50" i="49"/>
  <c r="I50" i="49"/>
  <c r="H50" i="49"/>
  <c r="G50" i="49"/>
  <c r="F50" i="49"/>
  <c r="E50" i="49"/>
  <c r="D50" i="49"/>
  <c r="C50" i="49"/>
  <c r="Q47" i="49"/>
  <c r="K47" i="49"/>
  <c r="J47" i="49"/>
  <c r="I47" i="49"/>
  <c r="H47" i="49"/>
  <c r="G47" i="49"/>
  <c r="F47" i="49"/>
  <c r="E47" i="49"/>
  <c r="D47" i="49"/>
  <c r="C47" i="49"/>
  <c r="Q44" i="49"/>
  <c r="K44" i="49"/>
  <c r="J44" i="49"/>
  <c r="I44" i="49"/>
  <c r="H44" i="49"/>
  <c r="G44" i="49"/>
  <c r="F44" i="49"/>
  <c r="E44" i="49"/>
  <c r="D44" i="49"/>
  <c r="C44" i="49"/>
  <c r="Q41" i="49"/>
  <c r="K41" i="49"/>
  <c r="J41" i="49"/>
  <c r="I41" i="49"/>
  <c r="H41" i="49"/>
  <c r="G41" i="49"/>
  <c r="F41" i="49"/>
  <c r="E41" i="49"/>
  <c r="D41" i="49"/>
  <c r="C41" i="49"/>
  <c r="Q38" i="49"/>
  <c r="K38" i="49"/>
  <c r="J38" i="49"/>
  <c r="I38" i="49"/>
  <c r="H38" i="49"/>
  <c r="G38" i="49"/>
  <c r="F38" i="49"/>
  <c r="E38" i="49"/>
  <c r="D38" i="49"/>
  <c r="C38" i="49"/>
  <c r="Q35" i="49"/>
  <c r="K35" i="49"/>
  <c r="J35" i="49"/>
  <c r="I35" i="49"/>
  <c r="H35" i="49"/>
  <c r="G35" i="49"/>
  <c r="F35" i="49"/>
  <c r="D35" i="49"/>
  <c r="C35" i="49"/>
  <c r="Q32" i="49"/>
  <c r="K32" i="49"/>
  <c r="J32" i="49"/>
  <c r="I32" i="49"/>
  <c r="H32" i="49"/>
  <c r="G32" i="49"/>
  <c r="F32" i="49"/>
  <c r="E32" i="49"/>
  <c r="C32" i="49"/>
  <c r="Q29" i="49"/>
  <c r="K29" i="49"/>
  <c r="J29" i="49"/>
  <c r="I29" i="49"/>
  <c r="H29" i="49"/>
  <c r="G29" i="49"/>
  <c r="F29" i="49"/>
  <c r="E29" i="49"/>
  <c r="C29" i="49"/>
  <c r="Q26" i="49"/>
  <c r="K26" i="49"/>
  <c r="J26" i="49"/>
  <c r="I26" i="49"/>
  <c r="H26" i="49"/>
  <c r="G26" i="49"/>
  <c r="F26" i="49"/>
  <c r="E26" i="49"/>
  <c r="D26" i="49"/>
  <c r="Q23" i="49"/>
  <c r="K23" i="49"/>
  <c r="J23" i="49"/>
  <c r="I23" i="49"/>
  <c r="H23" i="49"/>
  <c r="G23" i="49"/>
  <c r="F23" i="49"/>
  <c r="E23" i="49"/>
  <c r="D23" i="49"/>
  <c r="R60" i="49"/>
  <c r="R63" i="49"/>
  <c r="R66" i="49"/>
  <c r="R29" i="49" l="1"/>
  <c r="R47" i="49"/>
  <c r="R44" i="49"/>
  <c r="F69" i="49"/>
  <c r="I69" i="49"/>
  <c r="H69" i="49"/>
  <c r="K69" i="49"/>
  <c r="G69" i="49"/>
  <c r="J69" i="49"/>
  <c r="Q69" i="49"/>
  <c r="R53" i="49" l="1"/>
  <c r="R41" i="49" l="1"/>
  <c r="B33" i="49"/>
  <c r="B54" i="49"/>
  <c r="B51" i="49"/>
  <c r="B48" i="49"/>
  <c r="B45" i="49"/>
  <c r="B42" i="49"/>
  <c r="B39" i="49"/>
  <c r="B36" i="49"/>
  <c r="B30" i="49"/>
  <c r="B27" i="49"/>
  <c r="B24" i="49"/>
  <c r="R68" i="50" l="1"/>
  <c r="P68" i="50" s="1"/>
  <c r="R65" i="49"/>
  <c r="R62" i="50" l="1"/>
  <c r="R62" i="49" l="1"/>
  <c r="R65" i="50" l="1"/>
  <c r="T65" i="49"/>
  <c r="R59" i="49" l="1"/>
  <c r="U65" i="49"/>
  <c r="T62" i="49" l="1"/>
  <c r="C38" i="58"/>
  <c r="I31" i="58"/>
  <c r="I30" i="58"/>
  <c r="I29" i="58"/>
  <c r="I28" i="58"/>
  <c r="F27" i="58"/>
  <c r="C39" i="58" s="1"/>
  <c r="I26" i="58"/>
  <c r="I25" i="58"/>
  <c r="I24" i="58"/>
  <c r="I23" i="58"/>
  <c r="I22" i="58"/>
  <c r="I21" i="58"/>
  <c r="C33" i="57"/>
  <c r="F22" i="57"/>
  <c r="C34" i="57" s="1"/>
  <c r="U62" i="49" l="1"/>
  <c r="I27" i="58"/>
  <c r="R32" i="49" l="1"/>
  <c r="I16" i="40"/>
  <c r="I17" i="40"/>
  <c r="I18" i="40"/>
  <c r="I19" i="40"/>
  <c r="I20" i="40"/>
  <c r="I21" i="40"/>
  <c r="F22" i="40"/>
  <c r="I22" i="40" s="1"/>
  <c r="I23" i="40"/>
  <c r="I24" i="40"/>
  <c r="I25" i="40"/>
  <c r="I26" i="40"/>
  <c r="C33" i="40"/>
  <c r="A13" i="50"/>
  <c r="A14" i="50"/>
  <c r="A15" i="50"/>
  <c r="B21" i="50"/>
  <c r="R21" i="50"/>
  <c r="E23" i="50"/>
  <c r="F23" i="50"/>
  <c r="G23" i="50"/>
  <c r="H23" i="50"/>
  <c r="I23" i="50"/>
  <c r="J23" i="50"/>
  <c r="K23" i="50"/>
  <c r="Q23" i="50"/>
  <c r="B24" i="50"/>
  <c r="R24" i="50"/>
  <c r="E26" i="50"/>
  <c r="F26" i="50"/>
  <c r="G26" i="50"/>
  <c r="H26" i="50"/>
  <c r="I26" i="50"/>
  <c r="J26" i="50"/>
  <c r="K26" i="50"/>
  <c r="Q26" i="50"/>
  <c r="B27" i="50"/>
  <c r="R27" i="50"/>
  <c r="F29" i="50"/>
  <c r="G29" i="50"/>
  <c r="H29" i="50"/>
  <c r="I29" i="50"/>
  <c r="J29" i="50"/>
  <c r="K29" i="50"/>
  <c r="Q29" i="50"/>
  <c r="B30" i="50"/>
  <c r="R30" i="50"/>
  <c r="C32" i="50"/>
  <c r="H32" i="50"/>
  <c r="I32" i="50"/>
  <c r="J32" i="50"/>
  <c r="K32" i="50"/>
  <c r="Q32" i="50"/>
  <c r="B33" i="50"/>
  <c r="R33" i="50"/>
  <c r="C35" i="50"/>
  <c r="D35" i="50"/>
  <c r="J35" i="50"/>
  <c r="K35" i="50"/>
  <c r="Q35" i="50"/>
  <c r="B36" i="50"/>
  <c r="R36" i="50"/>
  <c r="C38" i="50"/>
  <c r="D38" i="50"/>
  <c r="E38" i="50"/>
  <c r="K38" i="50"/>
  <c r="Q38" i="50"/>
  <c r="B39" i="50"/>
  <c r="R39" i="50"/>
  <c r="C41" i="50"/>
  <c r="D41" i="50"/>
  <c r="E41" i="50"/>
  <c r="F41" i="50"/>
  <c r="G41" i="50"/>
  <c r="J41" i="50"/>
  <c r="K41" i="50"/>
  <c r="Q41" i="50"/>
  <c r="B42" i="50"/>
  <c r="R42" i="50"/>
  <c r="C44" i="50"/>
  <c r="D44" i="50"/>
  <c r="E44" i="50"/>
  <c r="F44" i="50"/>
  <c r="G44" i="50"/>
  <c r="J44" i="50"/>
  <c r="K44" i="50"/>
  <c r="Q44" i="50"/>
  <c r="B45" i="50"/>
  <c r="R45" i="50"/>
  <c r="C47" i="50"/>
  <c r="D47" i="50"/>
  <c r="E47" i="50"/>
  <c r="F47" i="50"/>
  <c r="K47" i="50"/>
  <c r="Q47" i="50"/>
  <c r="B48" i="50"/>
  <c r="R48" i="50"/>
  <c r="C50" i="50"/>
  <c r="D50" i="50"/>
  <c r="E50" i="50"/>
  <c r="Q50" i="50"/>
  <c r="B51" i="50"/>
  <c r="R51" i="50"/>
  <c r="C53" i="50"/>
  <c r="D53" i="50"/>
  <c r="E53" i="50"/>
  <c r="F53" i="50"/>
  <c r="G53" i="50"/>
  <c r="H53" i="50"/>
  <c r="I53" i="50"/>
  <c r="Q53" i="50"/>
  <c r="B54" i="50"/>
  <c r="R54" i="50"/>
  <c r="C56" i="50"/>
  <c r="D56" i="50"/>
  <c r="E56" i="50"/>
  <c r="F56" i="50"/>
  <c r="Q56" i="50"/>
  <c r="B57" i="50"/>
  <c r="R57" i="50"/>
  <c r="C59" i="50"/>
  <c r="D59" i="50"/>
  <c r="E59" i="50"/>
  <c r="F59" i="50"/>
  <c r="B60" i="50"/>
  <c r="R60" i="50"/>
  <c r="C62" i="50"/>
  <c r="D62" i="50"/>
  <c r="E62" i="50"/>
  <c r="F62" i="50"/>
  <c r="Q62" i="50"/>
  <c r="B63" i="50"/>
  <c r="R63" i="50"/>
  <c r="C65" i="50"/>
  <c r="D65" i="50"/>
  <c r="E65" i="50"/>
  <c r="F65" i="50"/>
  <c r="Q65" i="50"/>
  <c r="B66" i="50"/>
  <c r="R66" i="50"/>
  <c r="C68" i="50"/>
  <c r="D68" i="50"/>
  <c r="E68" i="50"/>
  <c r="F68" i="50"/>
  <c r="G68" i="50"/>
  <c r="H68" i="50"/>
  <c r="I68" i="50"/>
  <c r="J68" i="50"/>
  <c r="B69" i="50"/>
  <c r="R69" i="50"/>
  <c r="C71" i="50"/>
  <c r="D71" i="50"/>
  <c r="E71" i="50"/>
  <c r="F71" i="50"/>
  <c r="Q71" i="50"/>
  <c r="A13" i="49"/>
  <c r="A14" i="49"/>
  <c r="A15" i="49"/>
  <c r="R21" i="49"/>
  <c r="R24" i="49"/>
  <c r="R27" i="49"/>
  <c r="R30" i="49"/>
  <c r="R33" i="49"/>
  <c r="R36" i="49"/>
  <c r="R39" i="49"/>
  <c r="R42" i="49"/>
  <c r="R45" i="49"/>
  <c r="R48" i="49"/>
  <c r="R51" i="49"/>
  <c r="R54" i="49"/>
  <c r="R57" i="49"/>
  <c r="A9" i="51"/>
  <c r="A10" i="51"/>
  <c r="A11" i="51"/>
  <c r="F16" i="51"/>
  <c r="F19" i="51"/>
  <c r="A9" i="39"/>
  <c r="A10" i="39"/>
  <c r="A11" i="39"/>
  <c r="H21" i="39"/>
  <c r="A8" i="31"/>
  <c r="A9" i="31"/>
  <c r="A10" i="31"/>
  <c r="H16" i="31"/>
  <c r="I17" i="39" l="1"/>
  <c r="G17" i="31"/>
  <c r="H17" i="31" s="1"/>
  <c r="I17" i="31" s="1"/>
  <c r="C34" i="40"/>
  <c r="I16" i="31"/>
  <c r="R26" i="50" l="1"/>
  <c r="D26" i="50" s="1"/>
  <c r="R23" i="50"/>
  <c r="T29" i="50"/>
  <c r="R29" i="50"/>
  <c r="D29" i="50" s="1"/>
  <c r="I20" i="31" l="1"/>
  <c r="I18" i="31"/>
  <c r="T26" i="50"/>
  <c r="U26" i="50" s="1"/>
  <c r="T23" i="50"/>
  <c r="U23" i="50" s="1"/>
  <c r="C23" i="50"/>
  <c r="D23" i="50"/>
  <c r="T44" i="49"/>
  <c r="U44" i="49" s="1"/>
  <c r="T47" i="49"/>
  <c r="T35" i="49"/>
  <c r="D32" i="49"/>
  <c r="T32" i="49"/>
  <c r="U32" i="49" s="1"/>
  <c r="C29" i="50"/>
  <c r="E29" i="50"/>
  <c r="U29" i="50"/>
  <c r="C26" i="50"/>
  <c r="T29" i="49"/>
  <c r="C16" i="34" l="1"/>
  <c r="I15" i="31"/>
  <c r="R23" i="49"/>
  <c r="C72" i="50"/>
  <c r="R32" i="50"/>
  <c r="T47" i="50"/>
  <c r="T44" i="50"/>
  <c r="R44" i="50"/>
  <c r="T41" i="49"/>
  <c r="U41" i="49" s="1"/>
  <c r="D29" i="49"/>
  <c r="D69" i="49" s="1"/>
  <c r="U29" i="49"/>
  <c r="E35" i="49"/>
  <c r="E69" i="49" s="1"/>
  <c r="U35" i="49"/>
  <c r="C15" i="34" l="1"/>
  <c r="C28" i="34" s="1"/>
  <c r="I65" i="31"/>
  <c r="F21" i="51"/>
  <c r="T50" i="49"/>
  <c r="R50" i="49"/>
  <c r="T38" i="49"/>
  <c r="R38" i="49"/>
  <c r="C74" i="50"/>
  <c r="D32" i="50"/>
  <c r="D72" i="50" s="1"/>
  <c r="T50" i="50"/>
  <c r="R50" i="50"/>
  <c r="G50" i="50" s="1"/>
  <c r="R38" i="50"/>
  <c r="R47" i="50"/>
  <c r="I47" i="50" s="1"/>
  <c r="T68" i="50"/>
  <c r="K68" i="50"/>
  <c r="U44" i="50"/>
  <c r="H44" i="50"/>
  <c r="I44" i="50"/>
  <c r="T68" i="49"/>
  <c r="T32" i="50"/>
  <c r="U32" i="50" s="1"/>
  <c r="E32" i="50"/>
  <c r="F32" i="50"/>
  <c r="G32" i="50"/>
  <c r="T23" i="49"/>
  <c r="U23" i="49" s="1"/>
  <c r="U47" i="49"/>
  <c r="C23" i="49"/>
  <c r="T53" i="49"/>
  <c r="U53" i="49" s="1"/>
  <c r="I71" i="50"/>
  <c r="H71" i="50"/>
  <c r="J71" i="50"/>
  <c r="G71" i="50"/>
  <c r="K71" i="50"/>
  <c r="D27" i="34" l="1"/>
  <c r="D26" i="34"/>
  <c r="F18" i="51"/>
  <c r="F55" i="51" s="1"/>
  <c r="F56" i="51" s="1"/>
  <c r="R41" i="50"/>
  <c r="I41" i="50" s="1"/>
  <c r="D21" i="51"/>
  <c r="C21" i="51"/>
  <c r="E21" i="51"/>
  <c r="U38" i="49"/>
  <c r="D74" i="50"/>
  <c r="T41" i="50"/>
  <c r="H41" i="50"/>
  <c r="K50" i="50"/>
  <c r="U50" i="50"/>
  <c r="I50" i="50"/>
  <c r="F50" i="50"/>
  <c r="H50" i="50"/>
  <c r="J50" i="50"/>
  <c r="T38" i="50"/>
  <c r="U38" i="50" s="1"/>
  <c r="U50" i="49"/>
  <c r="I38" i="50"/>
  <c r="H38" i="50"/>
  <c r="G38" i="50"/>
  <c r="J38" i="50"/>
  <c r="F38" i="50"/>
  <c r="T35" i="50"/>
  <c r="R35" i="50"/>
  <c r="U47" i="50"/>
  <c r="H47" i="50"/>
  <c r="J47" i="50"/>
  <c r="G47" i="50"/>
  <c r="U68" i="50"/>
  <c r="Q68" i="50"/>
  <c r="U68" i="49"/>
  <c r="T65" i="50"/>
  <c r="K65" i="50"/>
  <c r="T59" i="49"/>
  <c r="U59" i="49" s="1"/>
  <c r="T26" i="49"/>
  <c r="U26" i="49" s="1"/>
  <c r="C26" i="49"/>
  <c r="C69" i="49" s="1"/>
  <c r="P71" i="49" s="1"/>
  <c r="G21" i="51" l="1"/>
  <c r="D18" i="51"/>
  <c r="E18" i="51"/>
  <c r="C18" i="51"/>
  <c r="C33" i="51"/>
  <c r="E33" i="51"/>
  <c r="D33" i="51"/>
  <c r="U41" i="50"/>
  <c r="T56" i="49"/>
  <c r="R56" i="49"/>
  <c r="R69" i="49" s="1"/>
  <c r="P70" i="49" s="1"/>
  <c r="I35" i="50"/>
  <c r="G35" i="50"/>
  <c r="U35" i="50"/>
  <c r="E35" i="50"/>
  <c r="H35" i="50"/>
  <c r="F35" i="50"/>
  <c r="F72" i="50" s="1"/>
  <c r="I65" i="50"/>
  <c r="J65" i="50"/>
  <c r="H65" i="50"/>
  <c r="G65" i="50"/>
  <c r="U65" i="50"/>
  <c r="D71" i="49"/>
  <c r="J71" i="49"/>
  <c r="K71" i="49"/>
  <c r="F71" i="49"/>
  <c r="Q71" i="49"/>
  <c r="E71" i="49"/>
  <c r="G71" i="49"/>
  <c r="I71" i="49"/>
  <c r="C71" i="49"/>
  <c r="H71" i="49"/>
  <c r="G33" i="51" l="1"/>
  <c r="G18" i="51"/>
  <c r="Q70" i="49"/>
  <c r="E70" i="49"/>
  <c r="H70" i="49"/>
  <c r="I70" i="49"/>
  <c r="C70" i="49"/>
  <c r="C72" i="49" s="1"/>
  <c r="K70" i="49"/>
  <c r="U56" i="49"/>
  <c r="F70" i="49"/>
  <c r="D70" i="49"/>
  <c r="J70" i="49"/>
  <c r="G70" i="49"/>
  <c r="E72" i="50"/>
  <c r="E24" i="51" l="1"/>
  <c r="D24" i="51"/>
  <c r="C24" i="51"/>
  <c r="D72" i="49"/>
  <c r="E72" i="49"/>
  <c r="F72" i="49"/>
  <c r="R70" i="49"/>
  <c r="P72" i="49"/>
  <c r="Q72" i="49"/>
  <c r="K72" i="49"/>
  <c r="J72" i="49"/>
  <c r="H72" i="49"/>
  <c r="I72" i="49"/>
  <c r="G72" i="49"/>
  <c r="E74" i="50"/>
  <c r="F74" i="50"/>
  <c r="F25" i="51"/>
  <c r="A8" i="51" l="1"/>
  <c r="A12" i="50"/>
  <c r="A8" i="39"/>
  <c r="A12" i="49"/>
  <c r="A7" i="31"/>
  <c r="R56" i="50" l="1"/>
  <c r="T62" i="50"/>
  <c r="U62" i="50" s="1"/>
  <c r="J62" i="50"/>
  <c r="G62" i="50"/>
  <c r="K62" i="50"/>
  <c r="I62" i="50"/>
  <c r="H62" i="50"/>
  <c r="R59" i="50" l="1"/>
  <c r="P59" i="50" s="1"/>
  <c r="P72" i="50" s="1"/>
  <c r="T59" i="50"/>
  <c r="Q59" i="50"/>
  <c r="Q72" i="50" s="1"/>
  <c r="J59" i="50"/>
  <c r="K59" i="50"/>
  <c r="H59" i="50"/>
  <c r="I59" i="50"/>
  <c r="G59" i="50"/>
  <c r="T56" i="50"/>
  <c r="U56" i="50" s="1"/>
  <c r="I56" i="50"/>
  <c r="J56" i="50"/>
  <c r="G56" i="50"/>
  <c r="H56" i="50"/>
  <c r="K56" i="50"/>
  <c r="T53" i="50"/>
  <c r="R53" i="50"/>
  <c r="U59" i="50" l="1"/>
  <c r="H72" i="50"/>
  <c r="G72" i="50"/>
  <c r="I72" i="50"/>
  <c r="J53" i="50"/>
  <c r="J72" i="50" s="1"/>
  <c r="K53" i="50"/>
  <c r="K72" i="50" s="1"/>
  <c r="U53" i="50"/>
  <c r="N74" i="50" l="1"/>
  <c r="L74" i="50"/>
  <c r="M74" i="50"/>
  <c r="O74" i="50"/>
  <c r="P74" i="50"/>
  <c r="J74" i="50"/>
  <c r="K74" i="50"/>
  <c r="G74" i="50"/>
  <c r="Q74" i="50"/>
  <c r="I74" i="50"/>
  <c r="H74" i="50"/>
  <c r="R71" i="50" l="1"/>
  <c r="R72" i="50" s="1"/>
  <c r="P73" i="50" s="1"/>
  <c r="T71" i="50"/>
  <c r="U71" i="50" l="1"/>
  <c r="H73" i="50"/>
  <c r="F73" i="50"/>
  <c r="Q73" i="50"/>
  <c r="K73" i="50"/>
  <c r="I73" i="50"/>
  <c r="O73" i="50"/>
  <c r="D73" i="50"/>
  <c r="C73" i="50"/>
  <c r="C75" i="50" s="1"/>
  <c r="E73" i="50"/>
  <c r="M73" i="50"/>
  <c r="L73" i="50"/>
  <c r="J73" i="50"/>
  <c r="G73" i="50"/>
  <c r="N73" i="50"/>
  <c r="D24" i="34" l="1"/>
  <c r="D17" i="34"/>
  <c r="D25" i="34"/>
  <c r="D22" i="34"/>
  <c r="D23" i="34"/>
  <c r="D18" i="34"/>
  <c r="D19" i="34"/>
  <c r="D20" i="34"/>
  <c r="D21" i="34"/>
  <c r="D16" i="34"/>
  <c r="R73" i="50"/>
  <c r="F75" i="50"/>
  <c r="I75" i="50"/>
  <c r="K75" i="50"/>
  <c r="J75" i="50"/>
  <c r="D75" i="50"/>
  <c r="H75" i="50"/>
  <c r="E75" i="50"/>
  <c r="P75" i="50"/>
  <c r="O75" i="50"/>
  <c r="N75" i="50"/>
  <c r="L75" i="50"/>
  <c r="Q75" i="50"/>
  <c r="M75" i="50"/>
  <c r="G75" i="50"/>
  <c r="D15" i="34"/>
  <c r="C27" i="51"/>
  <c r="C55" i="51" s="1"/>
  <c r="C72" i="51" s="1"/>
  <c r="D27" i="51"/>
  <c r="D55" i="51" s="1"/>
  <c r="E27" i="51"/>
  <c r="E55" i="51" s="1"/>
  <c r="D72" i="51" s="1"/>
  <c r="F72" i="51" l="1"/>
  <c r="F75" i="51" s="1"/>
  <c r="D28" i="34"/>
  <c r="D56" i="51"/>
  <c r="E56" i="51"/>
  <c r="C73" i="51" l="1"/>
  <c r="C75" i="51" s="1"/>
  <c r="C74" i="51" s="1"/>
  <c r="D73" i="51"/>
  <c r="D75" i="51" s="1"/>
  <c r="D74" i="51" s="1"/>
  <c r="C57" i="51"/>
  <c r="D57" i="51" s="1"/>
  <c r="E57" i="51" s="1"/>
  <c r="C56" i="51"/>
  <c r="C58" i="51" l="1"/>
  <c r="D58" i="51" s="1"/>
  <c r="E58" i="51" s="1"/>
  <c r="F28" i="51"/>
  <c r="F31" i="51"/>
</calcChain>
</file>

<file path=xl/sharedStrings.xml><?xml version="1.0" encoding="utf-8"?>
<sst xmlns="http://schemas.openxmlformats.org/spreadsheetml/2006/main" count="589" uniqueCount="275">
  <si>
    <t>GOVERNO DO ESTADO DO PARÁ</t>
  </si>
  <si>
    <t>DIRETORIA TÉCNICA - DITEC</t>
  </si>
  <si>
    <t>ITEM</t>
  </si>
  <si>
    <t>TOTAL</t>
  </si>
  <si>
    <t>QUANT.</t>
  </si>
  <si>
    <t>COORDENADORIA DE ORÇAMENTO E CUSTOS</t>
  </si>
  <si>
    <t>%</t>
  </si>
  <si>
    <t>CRONOGRAMA FÍSICO-FINANCEIRO</t>
  </si>
  <si>
    <t>DESCRIÇÃO</t>
  </si>
  <si>
    <t>MESES</t>
  </si>
  <si>
    <t>TOTAL SIMPLES</t>
  </si>
  <si>
    <t>% SIMPLES</t>
  </si>
  <si>
    <t>% ACUMULADO</t>
  </si>
  <si>
    <t>CÓDIGO</t>
  </si>
  <si>
    <t>CUSTO UNITÁRIO (R$)</t>
  </si>
  <si>
    <t>SECRETARIA DE DESENVOLVIMENTO URBANO E OBRAS PÚBLICAS - SEDOP</t>
  </si>
  <si>
    <t>BDI =</t>
  </si>
  <si>
    <t xml:space="preserve"> [(1 + AC + S + R  + G)(1+DF)(1+L)] </t>
  </si>
  <si>
    <t>(1-I)</t>
  </si>
  <si>
    <t xml:space="preserve">AC = Administração Central </t>
  </si>
  <si>
    <t>S= Seguros</t>
  </si>
  <si>
    <t>R= Riscos</t>
  </si>
  <si>
    <t xml:space="preserve">G= Garantia </t>
  </si>
  <si>
    <t>DF= Despesas Financeiras</t>
  </si>
  <si>
    <t>L= Lucro</t>
  </si>
  <si>
    <t xml:space="preserve">I= Impostos </t>
  </si>
  <si>
    <t>ISS</t>
  </si>
  <si>
    <t>PIS</t>
  </si>
  <si>
    <t>COFINS</t>
  </si>
  <si>
    <t>(1-0,1315)</t>
  </si>
  <si>
    <t>Obs. Adequado ao Acordão 2622/2013 do TCU</t>
  </si>
  <si>
    <t>C 01</t>
  </si>
  <si>
    <t>TIPO</t>
  </si>
  <si>
    <t>CUSTO TOTAL DO ITEM S/ BDI</t>
  </si>
  <si>
    <t>UNIDADE</t>
  </si>
  <si>
    <t>UNIDADE:</t>
  </si>
  <si>
    <t>COEFICIENTE</t>
  </si>
  <si>
    <t>CPRB</t>
  </si>
  <si>
    <t>PREÇO UNITÁRIO (R$)</t>
  </si>
  <si>
    <t>PREÇO
TOTAL (R$)</t>
  </si>
  <si>
    <t xml:space="preserve"> BDI SERVIÇOS</t>
  </si>
  <si>
    <t>PLANILHA DE QUANTIDADES E PREÇOS</t>
  </si>
  <si>
    <t xml:space="preserve">FONTE     </t>
  </si>
  <si>
    <t>TOTAL GERAL (R$)</t>
  </si>
  <si>
    <t>TOTAL (R$)</t>
  </si>
  <si>
    <t xml:space="preserve">TOTAL ACUMULADO </t>
  </si>
  <si>
    <t>DIRETORIA TÉCNICA</t>
  </si>
  <si>
    <t xml:space="preserve"> COMPOSIÇÃO DO BDI -  EQUIPAMENTOS</t>
  </si>
  <si>
    <t xml:space="preserve"> (1 + 0,013+ 0,0024 + 0,0025 + 0,0023)(1+0,0050)(1+0,0250)</t>
  </si>
  <si>
    <t>FONTE</t>
  </si>
  <si>
    <t>1.1</t>
  </si>
  <si>
    <t>1.2</t>
  </si>
  <si>
    <t>SINAPI</t>
  </si>
  <si>
    <t>C 02</t>
  </si>
  <si>
    <t>CA</t>
  </si>
  <si>
    <t>SEDOP</t>
  </si>
  <si>
    <t xml:space="preserve">TAXA DE ENCARGOS SOCIAIS </t>
  </si>
  <si>
    <t>HORISTA</t>
  </si>
  <si>
    <t>MENSALISTA</t>
  </si>
  <si>
    <t>GRUPO A</t>
  </si>
  <si>
    <t>A1</t>
  </si>
  <si>
    <t>INSS</t>
  </si>
  <si>
    <t>A2</t>
  </si>
  <si>
    <t>SESI</t>
  </si>
  <si>
    <t>A3</t>
  </si>
  <si>
    <t>SENAI</t>
  </si>
  <si>
    <t>A4</t>
  </si>
  <si>
    <t>INCRA</t>
  </si>
  <si>
    <t>A5</t>
  </si>
  <si>
    <t>SEBRAE</t>
  </si>
  <si>
    <t>A6</t>
  </si>
  <si>
    <t>Salário-educação</t>
  </si>
  <si>
    <t>A7</t>
  </si>
  <si>
    <t>Seguro contra acidentes de trabalho</t>
  </si>
  <si>
    <t>A8</t>
  </si>
  <si>
    <t>FGTS</t>
  </si>
  <si>
    <t>A9</t>
  </si>
  <si>
    <t>SECONCI</t>
  </si>
  <si>
    <t>A</t>
  </si>
  <si>
    <t>Total de Encargos Sociais Básicos</t>
  </si>
  <si>
    <t>GRUPO B</t>
  </si>
  <si>
    <t>B1</t>
  </si>
  <si>
    <t>Repouso semanal remunerado</t>
  </si>
  <si>
    <t>B2</t>
  </si>
  <si>
    <t>Feriados</t>
  </si>
  <si>
    <t>B3</t>
  </si>
  <si>
    <t>Auxílio - Enfermidade</t>
  </si>
  <si>
    <t>B4</t>
  </si>
  <si>
    <t>13º Salário</t>
  </si>
  <si>
    <t>B5</t>
  </si>
  <si>
    <t>Licença Paternidade</t>
  </si>
  <si>
    <t>B6</t>
  </si>
  <si>
    <t>Faltas Justificadas</t>
  </si>
  <si>
    <t>B7</t>
  </si>
  <si>
    <t>Dias de Chuvas</t>
  </si>
  <si>
    <t>B8</t>
  </si>
  <si>
    <t>Auxílio Acidente de Trabalho</t>
  </si>
  <si>
    <t>B9</t>
  </si>
  <si>
    <t>Férias Gozadas</t>
  </si>
  <si>
    <t>B10</t>
  </si>
  <si>
    <t>Salário Maternidade</t>
  </si>
  <si>
    <t>B</t>
  </si>
  <si>
    <t>Total de Encargos Sociais que recebem incidências de A</t>
  </si>
  <si>
    <t>GRUPO C</t>
  </si>
  <si>
    <t>C1</t>
  </si>
  <si>
    <t>Aviso Prévio Indenizado</t>
  </si>
  <si>
    <t>C2</t>
  </si>
  <si>
    <t>Aviso Prévio Trabalhado</t>
  </si>
  <si>
    <t>C3</t>
  </si>
  <si>
    <t>Férias Indenizadas</t>
  </si>
  <si>
    <t>C4</t>
  </si>
  <si>
    <t>Depósito Rescisão Sem Justa Causa</t>
  </si>
  <si>
    <t>C5</t>
  </si>
  <si>
    <t>Indenização Adicional</t>
  </si>
  <si>
    <t>C</t>
  </si>
  <si>
    <t>Total dos Encargos Sociais que não recebem as
incidências globais de A</t>
  </si>
  <si>
    <t>GRUPO D</t>
  </si>
  <si>
    <t>D1</t>
  </si>
  <si>
    <t>Reincidência de A sobre B</t>
  </si>
  <si>
    <t>D2</t>
  </si>
  <si>
    <t>Reincidência de Grupo A sobre Aviso Prévio Trabalhado e
Reincidência do FGTS sobre Aviso Prévio Indenizado</t>
  </si>
  <si>
    <t>D</t>
  </si>
  <si>
    <t>Total das Taxas incidências e reincidências</t>
  </si>
  <si>
    <t>TOTAL DOS ENCARGOS SOCIAIS:</t>
  </si>
  <si>
    <t xml:space="preserve">OBS.: OS ENCARGOS COMPLEMENTARES DO GRUPO E ESTÃO ALOCADOS NA HORA DE CADA PROFISSIONAL , CONF. METODOLOGIA DO SINAPI </t>
  </si>
  <si>
    <t>3.1</t>
  </si>
  <si>
    <t>3.2</t>
  </si>
  <si>
    <t>Placa de obra em lona com plotagem de gráfica</t>
  </si>
  <si>
    <t>Retirada de entulho - manualmente (incluindo caixa coletora)</t>
  </si>
  <si>
    <t>INSTALAÇÕES ELÉTRICAS</t>
  </si>
  <si>
    <t>Retirada de piso ceramico, inclusive camada regularizadora</t>
  </si>
  <si>
    <t>Retirada de telhas de barro</t>
  </si>
  <si>
    <t>Camada regularizadora no traço 1:4</t>
  </si>
  <si>
    <t>PisoTátil direcional na cor amarelo 25x25 premoldado (16 unidades)</t>
  </si>
  <si>
    <t>m</t>
  </si>
  <si>
    <t>1.4</t>
  </si>
  <si>
    <t>SERVIÇOS INICIAIS</t>
  </si>
  <si>
    <t>Licenças e taxas da obra</t>
  </si>
  <si>
    <t>3.3</t>
  </si>
  <si>
    <t>3.4</t>
  </si>
  <si>
    <t>3.5</t>
  </si>
  <si>
    <t>4.1</t>
  </si>
  <si>
    <t>un</t>
  </si>
  <si>
    <t>ADMINISTRAÇÃO DA OBRA</t>
  </si>
  <si>
    <t xml:space="preserve">UN </t>
  </si>
  <si>
    <t>SUBTOTAL (R$)</t>
  </si>
  <si>
    <t>cj</t>
  </si>
  <si>
    <t xml:space="preserve"> (1 + 0,0315+ 0,0035 + 0,0097 + 0,0045)(1+0,0059)(1+0,074)</t>
  </si>
  <si>
    <t>kg</t>
  </si>
  <si>
    <t>COORDENADORIA DE ORÇAMENTOS E CUSTOS - COCU</t>
  </si>
  <si>
    <t>COORDENADORIA DE ORÇAMENTOS E CUSTOS -  COCU</t>
  </si>
  <si>
    <t>Não incide</t>
  </si>
  <si>
    <t>RESUMO GERAL</t>
  </si>
  <si>
    <t xml:space="preserve"> COMPOSIÇÃO DO BDI - CONSTRUÇÃO DE EDIFÍCIOS</t>
  </si>
  <si>
    <t xml:space="preserve"> COMPOSIÇÃO DO BDI DIFERENCIADO</t>
  </si>
  <si>
    <t>CPU</t>
  </si>
  <si>
    <t>Composições de custo unitário</t>
  </si>
  <si>
    <t>Descrição</t>
  </si>
  <si>
    <t>MÊS</t>
  </si>
  <si>
    <t>Retirada de divisória (painel/vidro/painel)</t>
  </si>
  <si>
    <t>Retirada de rodapé cerâmico</t>
  </si>
  <si>
    <t>Divisória em gesso acartonado e= 7cm</t>
  </si>
  <si>
    <t>Ripamento para sub cobertura (manta)</t>
  </si>
  <si>
    <t>Cobertura - telha aluminio trapezoidal e= 0,5mm</t>
  </si>
  <si>
    <t>Cobertura - telha de barro paulista ou planatex</t>
  </si>
  <si>
    <t>Revestimento Cerâmico Padrão Médio</t>
  </si>
  <si>
    <t>Concreto simples c/ seixo e=5cm traço 1:2:3</t>
  </si>
  <si>
    <t>Porcelanato (polido) - Padrão Médio</t>
  </si>
  <si>
    <t>Esmalte s/ madeira c/ selador sem massa</t>
  </si>
  <si>
    <t>Acrilica (sobre pintura antiga)</t>
  </si>
  <si>
    <t>Acrílica para piso</t>
  </si>
  <si>
    <t>Engenheiro civil de obra junior com encargos complementares</t>
  </si>
  <si>
    <t>Administração Local</t>
  </si>
  <si>
    <t>Mobilização e Desmobilização de Pessoal e Equipamentos</t>
  </si>
  <si>
    <t>h</t>
  </si>
  <si>
    <t>m³</t>
  </si>
  <si>
    <t>Encarregado geral de obras com encargos complementares</t>
  </si>
  <si>
    <t>2.1</t>
  </si>
  <si>
    <t>5.1</t>
  </si>
  <si>
    <t>5.2</t>
  </si>
  <si>
    <t>5.3</t>
  </si>
  <si>
    <t>chp</t>
  </si>
  <si>
    <t>Servente com encargos complementares</t>
  </si>
  <si>
    <t>LOCAL: ITAITUBA/PA</t>
  </si>
  <si>
    <t>DEMOLIÇÃO E RETIRADA</t>
  </si>
  <si>
    <t>m²</t>
  </si>
  <si>
    <t>PAREDES E PAINEIS</t>
  </si>
  <si>
    <t>COBERTURA</t>
  </si>
  <si>
    <t xml:space="preserve">Cumeeira de barro </t>
  </si>
  <si>
    <t xml:space="preserve">Estrutura metálica p/ cobertura - (Incl. pintura anti-corrosiva) </t>
  </si>
  <si>
    <t>PISO</t>
  </si>
  <si>
    <t>PINTURA</t>
  </si>
  <si>
    <t xml:space="preserve">Porta mad. compens. revest. formica c/ caix. simples </t>
  </si>
  <si>
    <t xml:space="preserve">Vidro temperado incolor e= 6mm com ferragens </t>
  </si>
  <si>
    <t xml:space="preserve">Fechadura para porta interna  </t>
  </si>
  <si>
    <t>ESQUADRIAS</t>
  </si>
  <si>
    <t>Luminária tipo arandela- casco de tartaruga</t>
  </si>
  <si>
    <t>Interruptor 1 tecla simples (s/fiaçao) ( SALA DE EMBARQUE)</t>
  </si>
  <si>
    <t>INSTALAÇÕES DE AR CONDICIONADO</t>
  </si>
  <si>
    <t xml:space="preserve">Aparelho Air-Split - 18.000 BTU's - Inverter  </t>
  </si>
  <si>
    <t>SERRALHERIA</t>
  </si>
  <si>
    <t>Guarda-corpo em tubo de aço galvanizado 1 1/2" ( Balsa dos Barcos )</t>
  </si>
  <si>
    <t>LIMPEZA FINAL</t>
  </si>
  <si>
    <t xml:space="preserve"> Limpeza geral e entrega da obra</t>
  </si>
  <si>
    <t>Manta para sub cobertura</t>
  </si>
  <si>
    <t>5.4</t>
  </si>
  <si>
    <t>5.5</t>
  </si>
  <si>
    <t>5.6</t>
  </si>
  <si>
    <t>5.7</t>
  </si>
  <si>
    <t>6.1</t>
  </si>
  <si>
    <t>6.2</t>
  </si>
  <si>
    <t>6.3</t>
  </si>
  <si>
    <t>7.2</t>
  </si>
  <si>
    <t>8.1</t>
  </si>
  <si>
    <t>8.2</t>
  </si>
  <si>
    <t>8.3</t>
  </si>
  <si>
    <t>8.4</t>
  </si>
  <si>
    <t>9.1</t>
  </si>
  <si>
    <t>9.2</t>
  </si>
  <si>
    <t>9.3</t>
  </si>
  <si>
    <t>10.1</t>
  </si>
  <si>
    <t>11.1</t>
  </si>
  <si>
    <t>12.1</t>
  </si>
  <si>
    <t xml:space="preserve">Verniz poliuretano sobre madeira </t>
  </si>
  <si>
    <t>LUMINÁRIA TIPO PLAFON, DE SOBREPOR, COM 1 LÂMPADA LED DE 12/13 W, SEM REATOR - FORNECIMENTO E INSTALAÇÃO.</t>
  </si>
  <si>
    <t>Encaliçamento de telha ceramica</t>
  </si>
  <si>
    <t>REVESTIMENTOS</t>
  </si>
  <si>
    <t>Barracão de madeira/Almoxarifado</t>
  </si>
  <si>
    <t>DATA: 22/04/2022</t>
  </si>
  <si>
    <t>Esmalte s/ ferro (GUARDA CORPOS)</t>
  </si>
  <si>
    <t>Caminhão toco, pbt 14.300 kg, carga útil máx. 9.710 kg, dist. entre eixos 3,56 m, potência 185 cv, inclusive carroceria fixa aberta de madeira p/ transporte geral de carga seca, dimen. aprox. 2,50 x 6,50 x 0,50 m - chp diurno. af_06/2014</t>
  </si>
  <si>
    <t>OBRA: REFORMA DO TERMINAL HIDROVIÁRIO DE ITAITUBA</t>
  </si>
  <si>
    <t>TABELAS DE REFERÊNCIA: SINAPI ABRIL/2022 - SEDOP MAIO/2022 - (DESONERADAS)</t>
  </si>
  <si>
    <t>9.4</t>
  </si>
  <si>
    <t>9.5</t>
  </si>
  <si>
    <t>10.2</t>
  </si>
  <si>
    <t>10.3</t>
  </si>
  <si>
    <t>13.1</t>
  </si>
  <si>
    <t>1 mês</t>
  </si>
  <si>
    <t>2 mês</t>
  </si>
  <si>
    <t>CONCEDENTE</t>
  </si>
  <si>
    <t>PROPONENTE</t>
  </si>
  <si>
    <t>2,00m X 3,00m = 6 M²</t>
  </si>
  <si>
    <t>11,55m² + 5und x 4,02m² = 31,60 m² ( box de passagens )</t>
  </si>
  <si>
    <t>19,5 KG x 5 und = 97,5 kg (Estrutura para o telhado da balsa dos barcos )</t>
  </si>
  <si>
    <t>13m x 5 m = 65m²  (Telhado da balsa dos barcos )</t>
  </si>
  <si>
    <t>((2,1mX0,8m)x6und) = 10,08m²  (SALA EMBARQUE E DE CARGA )</t>
  </si>
  <si>
    <t>1mx1mx5un = 5m² ( vidro das portas dos box de passagens )</t>
  </si>
  <si>
    <t xml:space="preserve">Treliça Terminal de Espera </t>
  </si>
  <si>
    <t>5 unidades ( Sala de Embarque )</t>
  </si>
  <si>
    <t>14,44 x 6,65 = 96,00 m² ( SALA DE EMBARQUE)</t>
  </si>
  <si>
    <t>19,36m +6m X 1m = 25,36m² (BALSA DOS BARCOS )</t>
  </si>
  <si>
    <t>36 unidades (RAMPA MÓVEL, RAMPA DE EMBARQUE E DESEMBARQUE, TERMINAL DE ESPERA, BALSA DOS BARCOS E BALSA DAS LACHAS)</t>
  </si>
  <si>
    <t>26 unidades ( BALSA DOS BARCOS, BALSA DAS LACHAS E SALA DE ESPERA)</t>
  </si>
  <si>
    <t>6 unidades (BOX DE PASSAGENS)</t>
  </si>
  <si>
    <t>20,97m X 14,20+148,97 = 445,34M²</t>
  </si>
  <si>
    <t>CALCULO</t>
  </si>
  <si>
    <t>4,00m x 5,00m = 20,00m²</t>
  </si>
  <si>
    <t>((36,76m x 2,5m) + (5und x 4,02m²)) = 112,00 m² ( box de passagens )</t>
  </si>
  <si>
    <t>23,61 x 16,84 = 397,59m² ( Telhado da Sala de embarque e de carga)                     14,30m x 15,50m = 221,65 m²  (Telhado do terminal de espera )</t>
  </si>
  <si>
    <t>SALA DE EMBARQUE 14,44m x 6,65m= 96,00 m²</t>
  </si>
  <si>
    <t>14,44 + 6,65 x 2= 42,00 m</t>
  </si>
  <si>
    <t>((31,60m² x 0,11m) + (619,24m x 0,10m) + (96,00m² x 0,025m) + (42,00m x 0,025m x 0,04m)) = 67,84m³</t>
  </si>
  <si>
    <t>23,61 x 16,84 = 397,59m² ( Telhado da Sala de embarque e de caraga )    14,30m x 15,50m = 221,65 m²  (Telhado do terminal de espera )</t>
  </si>
  <si>
    <t>43m + 17m + 10m = 70m ( SALA DE EMBARQUE E DE CARGA )     10,30m x 4 +1,80m = 43m ( TERMINAL DE ESPERA )</t>
  </si>
  <si>
    <t>23,75 x 16,84 = 400,00m² ( Telhado da Sala de embarque e de caraga )</t>
  </si>
  <si>
    <t>6 unidades</t>
  </si>
  <si>
    <t>(16,11m x 1,80m) = 29,00m²</t>
  </si>
  <si>
    <t>140,00m x 0,25m= 35,00m²</t>
  </si>
  <si>
    <t>463,64m x 1,10m = 510,00m²</t>
  </si>
  <si>
    <t xml:space="preserve">Todas as Portas ((2,15mX0,9m)x22)X2 = 85,00m² </t>
  </si>
  <si>
    <t>PINTURA GERAL (3,00m x 383,33 ) = 1150</t>
  </si>
  <si>
    <t>RAMPA MÓVEL, BALSA DOS BARCOS E BALSA DAS LANCHAS  (135,00m x 2,20m ) = 297,00m²</t>
  </si>
  <si>
    <t>115,94 x 0,08= 10,00m³</t>
  </si>
  <si>
    <t>1.3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</si>
</sst>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5">
    <numFmt numFmtId="5" formatCode="&quot;R$&quot;\ #,##0;\-&quot;R$&quot;\ #,##0"/>
    <numFmt numFmtId="42" formatCode="_-&quot;R$&quot;\ * #,##0_-;\-&quot;R$&quot;\ * #,##0_-;_-&quot;R$&quot;\ * &quot;-&quot;_-;_-@_-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R$ &quot;* #,##0.00_);_(&quot;R$ &quot;* \(#,##0.00\);_(&quot;R$ &quot;* &quot;-&quot;??_);_(@_)"/>
    <numFmt numFmtId="167" formatCode="mm/yy"/>
    <numFmt numFmtId="168" formatCode="_(* #,##0.00_);_(* \(#,##0.00\);_(* \-??_);_(@_)"/>
    <numFmt numFmtId="169" formatCode="&quot;R$ &quot;#,##0.00"/>
    <numFmt numFmtId="170" formatCode="0.000%"/>
    <numFmt numFmtId="171" formatCode="#,##0.0000"/>
    <numFmt numFmtId="172" formatCode="_(* #,##0.00000_);_(* \(#,##0.00000\);_(* &quot;-&quot;??_);_(@_)"/>
    <numFmt numFmtId="173" formatCode="_([$€]* #,##0.00_);_([$€]* \(#,##0.00\);_([$€]* &quot;-&quot;??_);_(@_)"/>
    <numFmt numFmtId="174" formatCode="_ * #,##0.00_ ;_ * \-#,##0.00_ ;_ * &quot;-&quot;??_ ;_ @_ "/>
    <numFmt numFmtId="175" formatCode="_(&quot;R$&quot;* #,##0.00_);_(&quot;R$&quot;* \(#,##0.00\);_(&quot;R$&quot;* &quot;-&quot;??_);_(@_)"/>
    <numFmt numFmtId="176" formatCode="_(* #,##0.0000_);_(* \(#,##0.0000\);_(* &quot;-&quot;??_);_(@_)"/>
    <numFmt numFmtId="177" formatCode="#,##0.0000_);\(#,##0.0000\)"/>
    <numFmt numFmtId="178" formatCode="#,##0.00&quot; &quot;;&quot;-&quot;#,##0.00&quot; &quot;;&quot; -&quot;#&quot; &quot;;@&quot; &quot;"/>
    <numFmt numFmtId="179" formatCode="[$R$-416]&quot; &quot;#,##0.00;[Red]&quot;-&quot;[$R$-416]&quot; &quot;#,##0.00"/>
    <numFmt numFmtId="180" formatCode="#,##0.00&quot; &quot;;&quot; (&quot;#,##0.00&quot;)&quot;;&quot; -&quot;#&quot; &quot;;@&quot; &quot;"/>
    <numFmt numFmtId="181" formatCode="&quot;R$&quot;#,##0_);\(&quot;R$&quot;#,##0\)"/>
    <numFmt numFmtId="182" formatCode="_([$€-2]* #,##0.00_);_([$€-2]* \(#,##0.00\);_([$€-2]* &quot;-&quot;??_)"/>
    <numFmt numFmtId="183" formatCode="#."/>
    <numFmt numFmtId="184" formatCode="_(&quot;R$&quot;* #,##0_);_(&quot;R$&quot;* \(#,##0\);_(&quot;R$&quot;* &quot;-&quot;_);_(@_)"/>
    <numFmt numFmtId="185" formatCode="&quot;R$&quot;\ #,##0.00_);[Red]\(&quot;R$&quot;\ #,##0.00\)"/>
    <numFmt numFmtId="186" formatCode="_-* #,##0.00_-;\-* #,##0.00_-;_-* \-??_-;_-@_-"/>
    <numFmt numFmtId="187" formatCode="_-* #,##0.00&quot; €&quot;_-;\-* #,##0.00&quot; €&quot;_-;_-* \-??&quot; €&quot;_-;_-@_-"/>
    <numFmt numFmtId="188" formatCode="&quot;R$&quot;\ #,##0.00"/>
    <numFmt numFmtId="189" formatCode="_-&quot;R$&quot;* #,##0.00_-;\-&quot;R$&quot;* #,##0.00_-;_-&quot;R$&quot;* &quot;-&quot;??_-;_-@_-"/>
    <numFmt numFmtId="190" formatCode="#,##0.000000"/>
    <numFmt numFmtId="191" formatCode="_(&quot;R$ &quot;* #,##0.00_);_(&quot;R$ &quot;* \(#,##0.00\);_(&quot;R$ &quot;* \-??_);_(@_)"/>
    <numFmt numFmtId="192" formatCode="#,##0.00;[Red]#,##0.00"/>
    <numFmt numFmtId="193" formatCode="#,##0.00\ ;\-#,##0.00\ ;&quot; -&quot;#\ ;@\ "/>
    <numFmt numFmtId="194" formatCode="_-&quot;R$ &quot;* #,##0.00_-;&quot;-R$ &quot;* #,##0.00_-;_-&quot;R$ &quot;* \-??_-;_-@_-"/>
  </numFmts>
  <fonts count="88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indexed="8"/>
      <name val="Calibri"/>
      <family val="2"/>
    </font>
    <font>
      <sz val="12"/>
      <name val="Courier"/>
      <family val="3"/>
    </font>
    <font>
      <sz val="10"/>
      <name val="Arial"/>
      <family val="2"/>
    </font>
    <font>
      <sz val="12"/>
      <name val="Helv"/>
    </font>
    <font>
      <sz val="8"/>
      <name val="Calibri"/>
      <family val="2"/>
    </font>
    <font>
      <sz val="8"/>
      <name val="Calibri"/>
      <family val="2"/>
    </font>
    <font>
      <sz val="11"/>
      <name val="Arial"/>
      <family val="2"/>
    </font>
    <font>
      <sz val="10"/>
      <name val="Arial"/>
      <family val="2"/>
    </font>
    <font>
      <sz val="9"/>
      <name val="Courier New"/>
      <family val="3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9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sz val="10"/>
      <color indexed="8"/>
      <name val="Calibri"/>
      <family val="2"/>
    </font>
    <font>
      <sz val="10"/>
      <name val="Comic Sans MS"/>
      <family val="4"/>
    </font>
    <font>
      <vertAlign val="superscript"/>
      <sz val="9"/>
      <name val="Courier New"/>
      <family val="3"/>
    </font>
    <font>
      <b/>
      <sz val="18"/>
      <color indexed="62"/>
      <name val="Cambria"/>
      <family val="1"/>
    </font>
    <font>
      <sz val="11"/>
      <name val="ChelthmITC Bk BT"/>
      <charset val="134"/>
    </font>
    <font>
      <u/>
      <sz val="10"/>
      <color indexed="12"/>
      <name val="Arial"/>
      <family val="2"/>
    </font>
    <font>
      <sz val="12"/>
      <name val="Arial"/>
      <family val="2"/>
    </font>
    <font>
      <sz val="8"/>
      <name val="Arial"/>
      <family val="2"/>
    </font>
    <font>
      <b/>
      <sz val="11"/>
      <color indexed="10"/>
      <name val="Calibri"/>
      <family val="2"/>
    </font>
    <font>
      <sz val="10"/>
      <name val="MS Sans Serif"/>
      <family val="2"/>
    </font>
    <font>
      <sz val="1"/>
      <color indexed="16"/>
      <name val="Courier"/>
      <family val="3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19"/>
      <name val="Calibri"/>
      <family val="2"/>
    </font>
    <font>
      <sz val="10"/>
      <name val="Times New Roman"/>
      <family val="1"/>
    </font>
    <font>
      <sz val="1"/>
      <color indexed="18"/>
      <name val="Courier"/>
      <family val="3"/>
    </font>
    <font>
      <b/>
      <sz val="1"/>
      <color indexed="16"/>
      <name val="Courier"/>
      <family val="3"/>
    </font>
    <font>
      <sz val="11"/>
      <color theme="1"/>
      <name val="Calibri"/>
      <family val="2"/>
      <scheme val="minor"/>
    </font>
    <font>
      <sz val="10"/>
      <color rgb="FF000000"/>
      <name val="Arial1"/>
      <charset val="134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sz val="11"/>
      <color rgb="FF000000"/>
      <name val="Arial"/>
      <family val="2"/>
    </font>
    <font>
      <sz val="10"/>
      <color rgb="FF000000"/>
      <name val="Times New Roman"/>
      <family val="1"/>
    </font>
    <font>
      <b/>
      <i/>
      <u/>
      <sz val="11"/>
      <color rgb="FF000000"/>
      <name val="Arial"/>
      <family val="2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u/>
      <sz val="11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name val="Arial"/>
      <family val="2"/>
    </font>
    <font>
      <sz val="10"/>
      <name val="Tahoma"/>
      <family val="2"/>
    </font>
    <font>
      <sz val="10"/>
      <color theme="1"/>
      <name val="Tahoma"/>
      <family val="2"/>
    </font>
    <font>
      <sz val="10"/>
      <name val="Arial"/>
    </font>
    <font>
      <sz val="11"/>
      <name val="Arial"/>
      <family val="1"/>
    </font>
    <font>
      <sz val="11"/>
      <color indexed="8"/>
      <name val="Calibri"/>
      <family val="2"/>
      <scheme val="minor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10"/>
      <color indexed="8"/>
      <name val="Arial"/>
      <family val="2"/>
    </font>
    <font>
      <b/>
      <sz val="18"/>
      <color indexed="56"/>
      <name val="Cambria"/>
      <family val="2"/>
    </font>
    <font>
      <b/>
      <sz val="18"/>
      <color indexed="62"/>
      <name val="Cambria"/>
      <family val="2"/>
    </font>
    <font>
      <sz val="11"/>
      <color rgb="FF9C5700"/>
      <name val="Calibri"/>
      <family val="2"/>
      <scheme val="minor"/>
    </font>
    <font>
      <sz val="10"/>
      <color rgb="FF000000"/>
      <name val="Times New Roman"/>
      <charset val="204"/>
    </font>
  </fonts>
  <fills count="10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2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3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51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49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EB9C"/>
      </patternFill>
    </fill>
    <fill>
      <patternFill patternType="solid">
        <fgColor indexed="31"/>
        <bgColor indexed="22"/>
      </patternFill>
    </fill>
    <fill>
      <patternFill patternType="solid">
        <fgColor indexed="41"/>
        <bgColor indexed="26"/>
      </patternFill>
    </fill>
    <fill>
      <patternFill patternType="solid">
        <fgColor indexed="45"/>
        <bgColor indexed="29"/>
      </patternFill>
    </fill>
    <fill>
      <patternFill patternType="solid">
        <fgColor indexed="47"/>
        <bgColor indexed="31"/>
      </patternFill>
    </fill>
    <fill>
      <patternFill patternType="solid">
        <fgColor indexed="42"/>
        <bgColor indexed="27"/>
      </patternFill>
    </fill>
    <fill>
      <patternFill patternType="solid">
        <fgColor indexed="43"/>
        <bgColor indexed="26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27"/>
        <bgColor indexed="42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31"/>
        <bgColor indexed="4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44"/>
        <bgColor indexed="22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49"/>
        <bgColor indexed="40"/>
      </patternFill>
    </fill>
    <fill>
      <patternFill patternType="solid">
        <fgColor indexed="20"/>
        <bgColor indexed="36"/>
      </patternFill>
    </fill>
    <fill>
      <patternFill patternType="solid">
        <fgColor indexed="22"/>
        <bgColor indexed="31"/>
      </patternFill>
    </fill>
    <fill>
      <patternFill patternType="solid">
        <fgColor indexed="52"/>
        <bgColor indexed="51"/>
      </patternFill>
    </fill>
    <fill>
      <patternFill patternType="solid">
        <fgColor indexed="26"/>
        <bgColor indexed="41"/>
      </patternFill>
    </fill>
    <fill>
      <patternFill patternType="solid">
        <fgColor indexed="55"/>
        <bgColor indexed="23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52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5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833">
    <xf numFmtId="0" fontId="0" fillId="0" borderId="0"/>
    <xf numFmtId="0" fontId="4" fillId="0" borderId="0" applyNumberFormat="0" applyFill="0" applyBorder="0" applyAlignment="0" applyProtection="0"/>
    <xf numFmtId="168" fontId="31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4" borderId="0" applyNumberFormat="0" applyBorder="0" applyAlignment="0" applyProtection="0"/>
    <xf numFmtId="0" fontId="43" fillId="0" borderId="0" applyNumberFormat="0" applyBorder="0" applyProtection="0"/>
    <xf numFmtId="0" fontId="42" fillId="20" borderId="0" applyNumberFormat="0" applyBorder="0" applyAlignment="0" applyProtection="0"/>
    <xf numFmtId="0" fontId="42" fillId="21" borderId="0" applyNumberFormat="0" applyBorder="0" applyAlignment="0" applyProtection="0"/>
    <xf numFmtId="0" fontId="42" fillId="22" borderId="0" applyNumberFormat="0" applyBorder="0" applyAlignment="0" applyProtection="0"/>
    <xf numFmtId="0" fontId="42" fillId="23" borderId="0" applyNumberFormat="0" applyBorder="0" applyAlignment="0" applyProtection="0"/>
    <xf numFmtId="0" fontId="42" fillId="24" borderId="0" applyNumberFormat="0" applyBorder="0" applyAlignment="0" applyProtection="0"/>
    <xf numFmtId="0" fontId="42" fillId="25" borderId="0" applyNumberFormat="0" applyBorder="0" applyAlignment="0" applyProtection="0"/>
    <xf numFmtId="0" fontId="1" fillId="6" borderId="0" applyNumberFormat="0" applyBorder="0" applyAlignment="0" applyProtection="0"/>
    <xf numFmtId="0" fontId="1" fillId="3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6" borderId="0" applyNumberFormat="0" applyBorder="0" applyAlignment="0" applyProtection="0"/>
    <xf numFmtId="0" fontId="1" fillId="4" borderId="0" applyNumberFormat="0" applyBorder="0" applyAlignment="0" applyProtection="0"/>
    <xf numFmtId="0" fontId="42" fillId="26" borderId="0" applyNumberFormat="0" applyBorder="0" applyAlignment="0" applyProtection="0"/>
    <xf numFmtId="0" fontId="42" fillId="27" borderId="0" applyNumberFormat="0" applyBorder="0" applyAlignment="0" applyProtection="0"/>
    <xf numFmtId="0" fontId="42" fillId="28" borderId="0" applyNumberFormat="0" applyBorder="0" applyAlignment="0" applyProtection="0"/>
    <xf numFmtId="0" fontId="42" fillId="29" borderId="0" applyNumberFormat="0" applyBorder="0" applyAlignment="0" applyProtection="0"/>
    <xf numFmtId="0" fontId="42" fillId="30" borderId="0" applyNumberFormat="0" applyBorder="0" applyAlignment="0" applyProtection="0"/>
    <xf numFmtId="0" fontId="42" fillId="31" borderId="0" applyNumberFormat="0" applyBorder="0" applyAlignment="0" applyProtection="0"/>
    <xf numFmtId="0" fontId="14" fillId="6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8" borderId="0" applyNumberFormat="0" applyBorder="0" applyAlignment="0" applyProtection="0"/>
    <xf numFmtId="0" fontId="14" fillId="6" borderId="0" applyNumberFormat="0" applyBorder="0" applyAlignment="0" applyProtection="0"/>
    <xf numFmtId="0" fontId="14" fillId="3" borderId="0" applyNumberFormat="0" applyBorder="0" applyAlignment="0" applyProtection="0"/>
    <xf numFmtId="0" fontId="42" fillId="32" borderId="0" applyNumberFormat="0" applyBorder="0" applyAlignment="0" applyProtection="0"/>
    <xf numFmtId="0" fontId="42" fillId="33" borderId="0" applyNumberFormat="0" applyBorder="0" applyAlignment="0" applyProtection="0"/>
    <xf numFmtId="0" fontId="42" fillId="34" borderId="0" applyNumberFormat="0" applyBorder="0" applyAlignment="0" applyProtection="0"/>
    <xf numFmtId="0" fontId="42" fillId="35" borderId="0" applyNumberFormat="0" applyBorder="0" applyAlignment="0" applyProtection="0"/>
    <xf numFmtId="0" fontId="42" fillId="36" borderId="0" applyNumberFormat="0" applyBorder="0" applyAlignment="0" applyProtection="0"/>
    <xf numFmtId="0" fontId="42" fillId="37" borderId="0" applyNumberFormat="0" applyBorder="0" applyAlignment="0" applyProtection="0"/>
    <xf numFmtId="0" fontId="43" fillId="0" borderId="0" applyNumberFormat="0" applyBorder="0" applyProtection="0"/>
    <xf numFmtId="0" fontId="14" fillId="11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2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9" fillId="15" borderId="0" applyNumberFormat="0" applyBorder="0" applyAlignment="0" applyProtection="0"/>
    <xf numFmtId="0" fontId="45" fillId="38" borderId="0" applyNumberFormat="0" applyBorder="0" applyAlignment="0" applyProtection="0"/>
    <xf numFmtId="0" fontId="32" fillId="16" borderId="1" applyNumberFormat="0" applyAlignment="0" applyProtection="0"/>
    <xf numFmtId="0" fontId="46" fillId="39" borderId="38" applyNumberFormat="0" applyAlignment="0" applyProtection="0"/>
    <xf numFmtId="0" fontId="47" fillId="40" borderId="39" applyNumberFormat="0" applyAlignment="0" applyProtection="0"/>
    <xf numFmtId="0" fontId="48" fillId="0" borderId="40" applyNumberFormat="0" applyFill="0" applyAlignment="0" applyProtection="0"/>
    <xf numFmtId="0" fontId="16" fillId="17" borderId="2" applyNumberFormat="0" applyAlignment="0" applyProtection="0"/>
    <xf numFmtId="184" fontId="2" fillId="0" borderId="0" applyFont="0" applyFill="0" applyBorder="0" applyAlignment="0" applyProtection="0"/>
    <xf numFmtId="185" fontId="33" fillId="0" borderId="0" applyFont="0" applyFill="0" applyBorder="0" applyAlignment="0" applyProtection="0"/>
    <xf numFmtId="183" fontId="34" fillId="0" borderId="0">
      <protection locked="0"/>
    </xf>
    <xf numFmtId="0" fontId="44" fillId="41" borderId="0" applyNumberFormat="0" applyBorder="0" applyAlignment="0" applyProtection="0"/>
    <xf numFmtId="0" fontId="44" fillId="42" borderId="0" applyNumberFormat="0" applyBorder="0" applyAlignment="0" applyProtection="0"/>
    <xf numFmtId="0" fontId="44" fillId="43" borderId="0" applyNumberFormat="0" applyBorder="0" applyAlignment="0" applyProtection="0"/>
    <xf numFmtId="0" fontId="44" fillId="44" borderId="0" applyNumberFormat="0" applyBorder="0" applyAlignment="0" applyProtection="0"/>
    <xf numFmtId="0" fontId="44" fillId="45" borderId="0" applyNumberFormat="0" applyBorder="0" applyAlignment="0" applyProtection="0"/>
    <xf numFmtId="0" fontId="44" fillId="46" borderId="0" applyNumberFormat="0" applyBorder="0" applyAlignment="0" applyProtection="0"/>
    <xf numFmtId="0" fontId="49" fillId="47" borderId="38" applyNumberFormat="0" applyAlignment="0" applyProtection="0"/>
    <xf numFmtId="182" fontId="2" fillId="0" borderId="0" applyFont="0" applyFill="0" applyBorder="0" applyAlignment="0" applyProtection="0"/>
    <xf numFmtId="180" fontId="43" fillId="0" borderId="0" applyBorder="0" applyProtection="0"/>
    <xf numFmtId="180" fontId="43" fillId="0" borderId="0" applyBorder="0" applyProtection="0"/>
    <xf numFmtId="0" fontId="50" fillId="0" borderId="0" applyNumberFormat="0" applyBorder="0" applyProtection="0"/>
    <xf numFmtId="0" fontId="43" fillId="0" borderId="0" applyNumberFormat="0" applyBorder="0" applyProtection="0"/>
    <xf numFmtId="178" fontId="50" fillId="0" borderId="0" applyBorder="0" applyProtection="0"/>
    <xf numFmtId="0" fontId="22" fillId="0" borderId="0" applyNumberFormat="0" applyFill="0" applyBorder="0" applyAlignment="0" applyProtection="0"/>
    <xf numFmtId="183" fontId="34" fillId="0" borderId="0">
      <protection locked="0"/>
    </xf>
    <xf numFmtId="0" fontId="15" fillId="6" borderId="0" applyNumberFormat="0" applyBorder="0" applyAlignment="0" applyProtection="0"/>
    <xf numFmtId="0" fontId="51" fillId="0" borderId="0" applyNumberFormat="0" applyBorder="0" applyProtection="0">
      <alignment horizontal="center"/>
    </xf>
    <xf numFmtId="0" fontId="35" fillId="0" borderId="3" applyNumberFormat="0" applyFill="0" applyAlignment="0" applyProtection="0"/>
    <xf numFmtId="0" fontId="36" fillId="0" borderId="4" applyNumberFormat="0" applyFill="0" applyAlignment="0" applyProtection="0"/>
    <xf numFmtId="0" fontId="37" fillId="0" borderId="5" applyNumberFormat="0" applyFill="0" applyAlignment="0" applyProtection="0"/>
    <xf numFmtId="0" fontId="37" fillId="0" borderId="0" applyNumberFormat="0" applyFill="0" applyBorder="0" applyAlignment="0" applyProtection="0"/>
    <xf numFmtId="0" fontId="51" fillId="0" borderId="0" applyNumberFormat="0" applyBorder="0" applyProtection="0">
      <alignment horizontal="center" textRotation="90"/>
    </xf>
    <xf numFmtId="0" fontId="18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17" fillId="7" borderId="1" applyNumberFormat="0" applyAlignment="0" applyProtection="0"/>
    <xf numFmtId="0" fontId="21" fillId="0" borderId="6" applyNumberFormat="0" applyFill="0" applyAlignment="0" applyProtection="0"/>
    <xf numFmtId="166" fontId="5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75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187" fontId="2" fillId="0" borderId="0" applyFill="0" applyBorder="0" applyAlignment="0" applyProtection="0"/>
    <xf numFmtId="44" fontId="2" fillId="0" borderId="0" applyFont="0" applyFill="0" applyBorder="0" applyAlignment="0" applyProtection="0"/>
    <xf numFmtId="187" fontId="2" fillId="0" borderId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75" fontId="2" fillId="0" borderId="0" applyFont="0" applyFill="0" applyBorder="0" applyAlignment="0" applyProtection="0"/>
    <xf numFmtId="44" fontId="42" fillId="0" borderId="0" applyFont="0" applyFill="0" applyBorder="0" applyAlignment="0" applyProtection="0"/>
    <xf numFmtId="176" fontId="2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87" fontId="2" fillId="0" borderId="0" applyFill="0" applyBorder="0" applyAlignment="0" applyProtection="0"/>
    <xf numFmtId="175" fontId="2" fillId="0" borderId="0" applyFont="0" applyFill="0" applyBorder="0" applyAlignment="0" applyProtection="0"/>
    <xf numFmtId="166" fontId="42" fillId="0" borderId="0" applyFont="0" applyFill="0" applyBorder="0" applyAlignment="0" applyProtection="0"/>
    <xf numFmtId="0" fontId="38" fillId="7" borderId="0" applyNumberFormat="0" applyBorder="0" applyAlignment="0" applyProtection="0"/>
    <xf numFmtId="0" fontId="2" fillId="0" borderId="0"/>
    <xf numFmtId="0" fontId="2" fillId="0" borderId="0"/>
    <xf numFmtId="0" fontId="42" fillId="0" borderId="0"/>
    <xf numFmtId="0" fontId="2" fillId="0" borderId="0" applyNumberFormat="0" applyFont="0" applyFill="0" applyBorder="0" applyAlignment="0" applyProtection="0"/>
    <xf numFmtId="0" fontId="2" fillId="0" borderId="0"/>
    <xf numFmtId="0" fontId="2" fillId="0" borderId="0"/>
    <xf numFmtId="10" fontId="8" fillId="0" borderId="0"/>
    <xf numFmtId="0" fontId="24" fillId="0" borderId="0" applyNumberFormat="0" applyFill="0" applyBorder="0" applyProtection="0">
      <alignment horizontal="left" vertical="top"/>
    </xf>
    <xf numFmtId="0" fontId="42" fillId="0" borderId="0"/>
    <xf numFmtId="0" fontId="42" fillId="0" borderId="0"/>
    <xf numFmtId="0" fontId="42" fillId="0" borderId="0"/>
    <xf numFmtId="173" fontId="2" fillId="0" borderId="0"/>
    <xf numFmtId="0" fontId="42" fillId="0" borderId="0"/>
    <xf numFmtId="0" fontId="31" fillId="0" borderId="0" applyAlignment="0">
      <alignment vertical="top" wrapText="1"/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11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42" fillId="0" borderId="0"/>
    <xf numFmtId="0" fontId="52" fillId="0" borderId="0"/>
    <xf numFmtId="0" fontId="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0" fillId="0" borderId="0"/>
    <xf numFmtId="0" fontId="42" fillId="0" borderId="0"/>
    <xf numFmtId="0" fontId="42" fillId="0" borderId="0"/>
    <xf numFmtId="0" fontId="42" fillId="0" borderId="0"/>
    <xf numFmtId="0" fontId="24" fillId="0" borderId="0" applyNumberFormat="0" applyFill="0" applyBorder="0" applyProtection="0">
      <alignment horizontal="left" vertical="top"/>
    </xf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2" fillId="0" borderId="0"/>
    <xf numFmtId="0" fontId="2" fillId="0" borderId="0"/>
    <xf numFmtId="0" fontId="42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" fillId="0" borderId="0"/>
    <xf numFmtId="0" fontId="33" fillId="0" borderId="0"/>
    <xf numFmtId="0" fontId="39" fillId="0" borderId="0" applyNumberFormat="0" applyFill="0" applyBorder="0" applyProtection="0">
      <alignment vertical="top" wrapText="1"/>
    </xf>
    <xf numFmtId="0" fontId="2" fillId="0" borderId="0"/>
    <xf numFmtId="0" fontId="2" fillId="0" borderId="0"/>
    <xf numFmtId="0" fontId="2" fillId="0" borderId="0"/>
    <xf numFmtId="0" fontId="42" fillId="48" borderId="41" applyNumberFormat="0" applyFont="0" applyAlignment="0" applyProtection="0"/>
    <xf numFmtId="0" fontId="2" fillId="4" borderId="7" applyNumberFormat="0" applyFont="0" applyAlignment="0" applyProtection="0"/>
    <xf numFmtId="0" fontId="20" fillId="16" borderId="8" applyNumberFormat="0" applyAlignment="0" applyProtection="0"/>
    <xf numFmtId="0" fontId="30" fillId="18" borderId="0" applyNumberFormat="0" applyBorder="0" applyAlignment="0" applyProtection="0"/>
    <xf numFmtId="9" fontId="24" fillId="0" borderId="0" applyFont="0" applyFill="0" applyBorder="0" applyAlignment="0" applyProtection="0"/>
    <xf numFmtId="183" fontId="34" fillId="0" borderId="0">
      <protection locked="0"/>
    </xf>
    <xf numFmtId="0" fontId="30" fillId="0" borderId="0" applyNumberFormat="0" applyBorder="0" applyAlignment="0"/>
    <xf numFmtId="183" fontId="34" fillId="0" borderId="0">
      <protection locked="0"/>
    </xf>
    <xf numFmtId="9" fontId="5" fillId="0" borderId="0" applyFont="0" applyFill="0" applyBorder="0" applyAlignment="0" applyProtection="0"/>
    <xf numFmtId="9" fontId="5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ill="0" applyBorder="0" applyAlignment="0" applyProtection="0"/>
    <xf numFmtId="9" fontId="2" fillId="0" borderId="0" applyFill="0" applyBorder="0" applyAlignment="0" applyProtection="0"/>
    <xf numFmtId="9" fontId="2" fillId="0" borderId="0" applyFont="0" applyFill="0" applyBorder="0" applyAlignment="0" applyProtection="0"/>
    <xf numFmtId="9" fontId="7" fillId="0" borderId="0" quotePrefix="1" applyFont="0" applyFill="0" applyBorder="0" applyAlignment="0">
      <protection locked="0"/>
    </xf>
    <xf numFmtId="9" fontId="25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" fillId="0" borderId="0" quotePrefix="1" applyFont="0" applyFill="0" applyBorder="0" applyAlignment="0">
      <protection locked="0"/>
    </xf>
    <xf numFmtId="9" fontId="2" fillId="0" borderId="0" quotePrefix="1" applyFont="0" applyFill="0" applyBorder="0" applyAlignment="0">
      <protection locked="0"/>
    </xf>
    <xf numFmtId="9" fontId="1" fillId="0" borderId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54" fillId="0" borderId="0" applyNumberFormat="0" applyBorder="0" applyProtection="0"/>
    <xf numFmtId="179" fontId="54" fillId="0" borderId="0" applyBorder="0" applyProtection="0"/>
    <xf numFmtId="0" fontId="55" fillId="39" borderId="42" applyNumberFormat="0" applyAlignment="0" applyProtection="0"/>
    <xf numFmtId="183" fontId="40" fillId="0" borderId="0">
      <protection locked="0"/>
    </xf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8" fontId="2" fillId="0" borderId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0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8" fontId="2" fillId="0" borderId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80" fontId="43" fillId="0" borderId="0" applyBorder="0" applyProtection="0"/>
    <xf numFmtId="43" fontId="24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86" fontId="1" fillId="0" borderId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13" fillId="0" borderId="0"/>
    <xf numFmtId="0" fontId="26" fillId="0" borderId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58" fillId="0" borderId="43" applyNumberFormat="0" applyFill="0" applyAlignment="0" applyProtection="0"/>
    <xf numFmtId="0" fontId="23" fillId="0" borderId="9" applyNumberFormat="0" applyFill="0" applyAlignment="0" applyProtection="0"/>
    <xf numFmtId="0" fontId="59" fillId="0" borderId="44" applyNumberFormat="0" applyFill="0" applyAlignment="0" applyProtection="0"/>
    <xf numFmtId="0" fontId="60" fillId="0" borderId="45" applyNumberFormat="0" applyFill="0" applyAlignment="0" applyProtection="0"/>
    <xf numFmtId="0" fontId="60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83" fontId="41" fillId="0" borderId="0">
      <protection locked="0"/>
    </xf>
    <xf numFmtId="183" fontId="41" fillId="0" borderId="0">
      <protection locked="0"/>
    </xf>
    <xf numFmtId="0" fontId="62" fillId="0" borderId="46" applyNumberFormat="0" applyFill="0" applyAlignment="0" applyProtection="0"/>
    <xf numFmtId="165" fontId="5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7" fillId="0" borderId="0" quotePrefix="1" applyFont="0" applyFill="0" applyBorder="0" applyAlignment="0">
      <protection locked="0"/>
    </xf>
    <xf numFmtId="165" fontId="2" fillId="0" borderId="0" applyFont="0" applyFill="0" applyBorder="0" applyAlignment="0" applyProtection="0"/>
    <xf numFmtId="165" fontId="25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8" fontId="2" fillId="0" borderId="0" applyFill="0" applyBorder="0" applyAlignment="0" applyProtection="0"/>
    <xf numFmtId="165" fontId="2" fillId="0" borderId="0" applyFont="0" applyFill="0" applyBorder="0" applyAlignment="0" applyProtection="0"/>
    <xf numFmtId="174" fontId="2" fillId="0" borderId="0" applyFont="0" applyFill="0" applyBorder="0" applyAlignment="0" applyProtection="0"/>
    <xf numFmtId="174" fontId="2" fillId="0" borderId="0" applyFont="0" applyFill="0" applyBorder="0" applyAlignment="0" applyProtection="0"/>
    <xf numFmtId="43" fontId="2" fillId="0" borderId="0" quotePrefix="1" applyFont="0" applyFill="0" applyBorder="0" applyAlignment="0">
      <protection locked="0"/>
    </xf>
    <xf numFmtId="43" fontId="2" fillId="0" borderId="0" quotePrefix="1" applyFont="0" applyFill="0" applyBorder="0" applyAlignment="0">
      <protection locked="0"/>
    </xf>
    <xf numFmtId="43" fontId="2" fillId="0" borderId="0" quotePrefix="1" applyFont="0" applyFill="0" applyBorder="0" applyAlignment="0">
      <protection locked="0"/>
    </xf>
    <xf numFmtId="165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4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NumberFormat="0" applyFont="0" applyFill="0" applyBorder="0" applyAlignment="0" applyProtection="0"/>
    <xf numFmtId="165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1" fillId="0" borderId="0" applyNumberForma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68" fillId="0" borderId="0"/>
    <xf numFmtId="42" fontId="2" fillId="0" borderId="0" applyFont="0" applyFill="0" applyBorder="0" applyAlignment="0" applyProtection="0"/>
    <xf numFmtId="5" fontId="2" fillId="0" borderId="0" applyFont="0" applyFill="0" applyBorder="0" applyAlignment="0" applyProtection="0"/>
    <xf numFmtId="5" fontId="2" fillId="0" borderId="0" applyFont="0" applyFill="0" applyBorder="0" applyAlignment="0" applyProtection="0"/>
    <xf numFmtId="5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5" fontId="2" fillId="0" borderId="0" applyFont="0" applyFill="0" applyBorder="0" applyAlignment="0" applyProtection="0"/>
    <xf numFmtId="5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" fillId="0" borderId="0" quotePrefix="1" applyFont="0" applyFill="0" applyBorder="0" applyAlignment="0">
      <protection locked="0"/>
    </xf>
    <xf numFmtId="43" fontId="2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quotePrefix="1" applyFont="0" applyFill="0" applyBorder="0" applyAlignment="0">
      <protection locked="0"/>
    </xf>
    <xf numFmtId="43" fontId="2" fillId="0" borderId="0" quotePrefix="1" applyFont="0" applyFill="0" applyBorder="0" applyAlignment="0">
      <protection locked="0"/>
    </xf>
    <xf numFmtId="43" fontId="2" fillId="0" borderId="0" quotePrefix="1" applyFont="0" applyFill="0" applyBorder="0" applyAlignment="0">
      <protection locked="0"/>
    </xf>
    <xf numFmtId="43" fontId="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NumberFormat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71" fillId="0" borderId="0" applyFont="0" applyFill="0" applyBorder="0" applyAlignment="0" applyProtection="0"/>
    <xf numFmtId="0" fontId="71" fillId="0" borderId="0"/>
    <xf numFmtId="169" fontId="2" fillId="0" borderId="0" applyFont="0" applyFill="0" applyBorder="0" applyAlignment="0" applyProtection="0"/>
    <xf numFmtId="9" fontId="71" fillId="0" borderId="0" applyFont="0" applyFill="0" applyBorder="0" applyAlignment="0" applyProtection="0"/>
    <xf numFmtId="44" fontId="71" fillId="0" borderId="0" applyFont="0" applyFill="0" applyBorder="0" applyAlignment="0" applyProtection="0"/>
    <xf numFmtId="0" fontId="74" fillId="0" borderId="0"/>
    <xf numFmtId="0" fontId="74" fillId="0" borderId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3" fillId="0" borderId="0"/>
    <xf numFmtId="43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0" fontId="75" fillId="0" borderId="0"/>
    <xf numFmtId="43" fontId="75" fillId="0" borderId="0" applyFont="0" applyFill="0" applyBorder="0" applyAlignment="0" applyProtection="0"/>
    <xf numFmtId="43" fontId="75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quotePrefix="1" applyFont="0" applyFill="0" applyBorder="0" applyAlignment="0">
      <protection locked="0"/>
    </xf>
    <xf numFmtId="43" fontId="2" fillId="0" borderId="0" applyFont="0" applyFill="0" applyBorder="0" applyAlignment="0" applyProtection="0"/>
    <xf numFmtId="43" fontId="2" fillId="0" borderId="0" quotePrefix="1" applyFont="0" applyFill="0" applyBorder="0" applyAlignment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5" fillId="0" borderId="0"/>
    <xf numFmtId="43" fontId="75" fillId="0" borderId="0" applyFont="0" applyFill="0" applyBorder="0" applyAlignment="0" applyProtection="0"/>
    <xf numFmtId="0" fontId="2" fillId="0" borderId="0"/>
    <xf numFmtId="0" fontId="11" fillId="0" borderId="0"/>
    <xf numFmtId="0" fontId="1" fillId="0" borderId="0"/>
    <xf numFmtId="0" fontId="1" fillId="0" borderId="0"/>
    <xf numFmtId="166" fontId="11" fillId="0" borderId="0" applyFont="0" applyFill="0" applyBorder="0" applyAlignment="0" applyProtection="0"/>
    <xf numFmtId="189" fontId="76" fillId="0" borderId="0" applyFont="0" applyFill="0" applyBorder="0" applyAlignment="0" applyProtection="0"/>
    <xf numFmtId="166" fontId="11" fillId="0" borderId="0" applyFont="0" applyFill="0" applyBorder="0" applyAlignment="0" applyProtection="0"/>
    <xf numFmtId="0" fontId="50" fillId="0" borderId="0"/>
    <xf numFmtId="9" fontId="76" fillId="0" borderId="0" applyFont="0" applyFill="0" applyBorder="0" applyAlignment="0" applyProtection="0"/>
    <xf numFmtId="0" fontId="4" fillId="0" borderId="0" applyNumberFormat="0" applyFill="0" applyBorder="0" applyAlignment="0" applyProtection="0"/>
    <xf numFmtId="165" fontId="2" fillId="0" borderId="0" applyFont="0" applyFill="0" applyBorder="0" applyAlignment="0" applyProtection="0"/>
    <xf numFmtId="43" fontId="76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1" fillId="0" borderId="0"/>
    <xf numFmtId="0" fontId="11" fillId="0" borderId="0"/>
    <xf numFmtId="166" fontId="2" fillId="0" borderId="0" applyFont="0" applyFill="0" applyBorder="0" applyAlignment="0" applyProtection="0"/>
    <xf numFmtId="44" fontId="42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76" fillId="0" borderId="0" applyFont="0" applyFill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58" borderId="0" applyNumberFormat="0" applyBorder="0" applyAlignment="0" applyProtection="0"/>
    <xf numFmtId="0" fontId="1" fillId="62" borderId="0" applyNumberFormat="0" applyBorder="0" applyAlignment="0" applyProtection="0"/>
    <xf numFmtId="0" fontId="1" fillId="64" borderId="0" applyNumberFormat="0" applyBorder="0" applyAlignment="0" applyProtection="0"/>
    <xf numFmtId="37" fontId="8" fillId="0" borderId="0"/>
    <xf numFmtId="0" fontId="15" fillId="57" borderId="0" applyNumberFormat="0" applyBorder="0" applyAlignment="0" applyProtection="0"/>
    <xf numFmtId="0" fontId="32" fillId="65" borderId="1" applyNumberFormat="0" applyAlignment="0" applyProtection="0"/>
    <xf numFmtId="0" fontId="32" fillId="65" borderId="1" applyNumberFormat="0" applyAlignment="0" applyProtection="0"/>
    <xf numFmtId="0" fontId="32" fillId="65" borderId="1" applyNumberFormat="0" applyAlignment="0" applyProtection="0"/>
    <xf numFmtId="0" fontId="77" fillId="66" borderId="1" applyNumberFormat="0" applyAlignment="0" applyProtection="0"/>
    <xf numFmtId="0" fontId="77" fillId="66" borderId="1" applyNumberFormat="0" applyAlignment="0" applyProtection="0"/>
    <xf numFmtId="0" fontId="77" fillId="66" borderId="1" applyNumberFormat="0" applyAlignment="0" applyProtection="0"/>
    <xf numFmtId="0" fontId="77" fillId="66" borderId="1" applyNumberFormat="0" applyAlignment="0" applyProtection="0"/>
    <xf numFmtId="0" fontId="16" fillId="67" borderId="2" applyNumberFormat="0" applyAlignment="0" applyProtection="0"/>
    <xf numFmtId="0" fontId="78" fillId="0" borderId="47" applyNumberFormat="0" applyFill="0" applyAlignment="0" applyProtection="0"/>
    <xf numFmtId="0" fontId="14" fillId="68" borderId="0" applyNumberFormat="0" applyBorder="0" applyAlignment="0" applyProtection="0"/>
    <xf numFmtId="0" fontId="14" fillId="69" borderId="0" applyNumberFormat="0" applyBorder="0" applyAlignment="0" applyProtection="0"/>
    <xf numFmtId="0" fontId="14" fillId="70" borderId="0" applyNumberFormat="0" applyBorder="0" applyAlignment="0" applyProtection="0"/>
    <xf numFmtId="0" fontId="14" fillId="59" borderId="0" applyNumberFormat="0" applyBorder="0" applyAlignment="0" applyProtection="0"/>
    <xf numFmtId="0" fontId="14" fillId="71" borderId="0" applyNumberFormat="0" applyBorder="0" applyAlignment="0" applyProtection="0"/>
    <xf numFmtId="0" fontId="14" fillId="72" borderId="0" applyNumberFormat="0" applyBorder="0" applyAlignment="0" applyProtection="0"/>
    <xf numFmtId="0" fontId="17" fillId="61" borderId="1" applyNumberFormat="0" applyAlignment="0" applyProtection="0"/>
    <xf numFmtId="0" fontId="17" fillId="61" borderId="1" applyNumberFormat="0" applyAlignment="0" applyProtection="0"/>
    <xf numFmtId="0" fontId="17" fillId="61" borderId="1" applyNumberFormat="0" applyAlignment="0" applyProtection="0"/>
    <xf numFmtId="0" fontId="17" fillId="61" borderId="1" applyNumberFormat="0" applyAlignment="0" applyProtection="0"/>
    <xf numFmtId="0" fontId="2" fillId="0" borderId="0"/>
    <xf numFmtId="0" fontId="19" fillId="56" borderId="0" applyNumberFormat="0" applyBorder="0" applyAlignment="0" applyProtection="0"/>
    <xf numFmtId="0" fontId="17" fillId="73" borderId="1" applyNumberFormat="0" applyAlignment="0" applyProtection="0"/>
    <xf numFmtId="0" fontId="17" fillId="73" borderId="1" applyNumberFormat="0" applyAlignment="0" applyProtection="0"/>
    <xf numFmtId="0" fontId="17" fillId="73" borderId="1" applyNumberFormat="0" applyAlignment="0" applyProtection="0"/>
    <xf numFmtId="191" fontId="1" fillId="0" borderId="0" applyFill="0" applyBorder="0" applyAlignment="0" applyProtection="0"/>
    <xf numFmtId="166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44" fontId="42" fillId="0" borderId="0" applyFont="0" applyFill="0" applyBorder="0" applyAlignment="0" applyProtection="0"/>
    <xf numFmtId="166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42" fillId="0" borderId="0" applyFont="0" applyFill="0" applyBorder="0" applyAlignment="0" applyProtection="0"/>
    <xf numFmtId="44" fontId="42" fillId="0" borderId="0" applyFont="0" applyFill="0" applyBorder="0" applyAlignment="0" applyProtection="0"/>
    <xf numFmtId="0" fontId="79" fillId="73" borderId="0" applyNumberFormat="0" applyBorder="0" applyAlignment="0" applyProtection="0"/>
    <xf numFmtId="0" fontId="1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74" borderId="7" applyNumberFormat="0" applyFont="0" applyAlignment="0" applyProtection="0"/>
    <xf numFmtId="0" fontId="1" fillId="74" borderId="7" applyNumberFormat="0" applyFont="0" applyAlignment="0" applyProtection="0"/>
    <xf numFmtId="0" fontId="1" fillId="74" borderId="7" applyNumberFormat="0" applyFont="0" applyAlignment="0" applyProtection="0"/>
    <xf numFmtId="0" fontId="33" fillId="74" borderId="7" applyNumberFormat="0" applyFont="0" applyAlignment="0" applyProtection="0"/>
    <xf numFmtId="0" fontId="33" fillId="74" borderId="7" applyNumberFormat="0" applyFont="0" applyAlignment="0" applyProtection="0"/>
    <xf numFmtId="0" fontId="33" fillId="74" borderId="7" applyNumberFormat="0" applyFont="0" applyAlignment="0" applyProtection="0"/>
    <xf numFmtId="0" fontId="20" fillId="65" borderId="8" applyNumberFormat="0" applyAlignment="0" applyProtection="0"/>
    <xf numFmtId="0" fontId="20" fillId="65" borderId="8" applyNumberFormat="0" applyAlignment="0" applyProtection="0"/>
    <xf numFmtId="0" fontId="20" fillId="65" borderId="8" applyNumberFormat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0" fillId="66" borderId="8" applyNumberFormat="0" applyAlignment="0" applyProtection="0"/>
    <xf numFmtId="0" fontId="20" fillId="66" borderId="8" applyNumberFormat="0" applyAlignment="0" applyProtection="0"/>
    <xf numFmtId="0" fontId="20" fillId="66" borderId="8" applyNumberFormat="0" applyAlignment="0" applyProtection="0"/>
    <xf numFmtId="0" fontId="20" fillId="66" borderId="8" applyNumberForma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92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9" applyNumberFormat="0" applyFill="0" applyAlignment="0" applyProtection="0"/>
    <xf numFmtId="0" fontId="80" fillId="0" borderId="48" applyNumberFormat="0" applyFill="0" applyAlignment="0" applyProtection="0"/>
    <xf numFmtId="0" fontId="81" fillId="0" borderId="49" applyNumberFormat="0" applyFill="0" applyAlignment="0" applyProtection="0"/>
    <xf numFmtId="0" fontId="81" fillId="0" borderId="0" applyNumberFormat="0" applyFill="0" applyBorder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0" fontId="82" fillId="0" borderId="50" applyNumberFormat="0" applyFill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quotePrefix="1" applyFont="0" applyFill="0" applyBorder="0" applyAlignment="0">
      <protection locked="0"/>
    </xf>
    <xf numFmtId="43" fontId="2" fillId="0" borderId="0" quotePrefix="1" applyFont="0" applyFill="0" applyBorder="0" applyAlignment="0">
      <protection locked="0"/>
    </xf>
    <xf numFmtId="43" fontId="2" fillId="0" borderId="0" quotePrefix="1" applyFont="0" applyFill="0" applyBorder="0" applyAlignment="0">
      <protection locked="0"/>
    </xf>
    <xf numFmtId="43" fontId="2" fillId="0" borderId="0" quotePrefix="1" applyFont="0" applyFill="0" applyBorder="0" applyAlignment="0">
      <protection locked="0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quotePrefix="1" applyFont="0" applyFill="0" applyBorder="0" applyAlignment="0">
      <protection locked="0"/>
    </xf>
    <xf numFmtId="43" fontId="2" fillId="0" borderId="0" quotePrefix="1" applyFont="0" applyFill="0" applyBorder="0" applyAlignment="0">
      <protection locked="0"/>
    </xf>
    <xf numFmtId="43" fontId="2" fillId="0" borderId="0" quotePrefix="1" applyFont="0" applyFill="0" applyBorder="0" applyAlignment="0">
      <protection locked="0"/>
    </xf>
    <xf numFmtId="43" fontId="2" fillId="0" borderId="0" quotePrefix="1" applyFont="0" applyFill="0" applyBorder="0" applyAlignment="0">
      <protection locked="0"/>
    </xf>
    <xf numFmtId="43" fontId="4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74" fillId="0" borderId="0"/>
    <xf numFmtId="0" fontId="74" fillId="0" borderId="0"/>
    <xf numFmtId="9" fontId="1" fillId="0" borderId="0" applyFill="0" applyBorder="0" applyAlignment="0" applyProtection="0"/>
    <xf numFmtId="186" fontId="1" fillId="0" borderId="0" applyFill="0" applyBorder="0" applyAlignment="0" applyProtection="0"/>
    <xf numFmtId="0" fontId="1" fillId="76" borderId="0" applyNumberFormat="0" applyBorder="0" applyAlignment="0" applyProtection="0"/>
    <xf numFmtId="0" fontId="1" fillId="77" borderId="0" applyNumberFormat="0" applyBorder="0" applyAlignment="0" applyProtection="0"/>
    <xf numFmtId="0" fontId="1" fillId="78" borderId="0" applyNumberFormat="0" applyBorder="0" applyAlignment="0" applyProtection="0"/>
    <xf numFmtId="0" fontId="1" fillId="79" borderId="0" applyNumberFormat="0" applyBorder="0" applyAlignment="0" applyProtection="0"/>
    <xf numFmtId="0" fontId="1" fillId="80" borderId="0" applyNumberFormat="0" applyBorder="0" applyAlignment="0" applyProtection="0"/>
    <xf numFmtId="0" fontId="1" fillId="81" borderId="0" applyNumberFormat="0" applyBorder="0" applyAlignment="0" applyProtection="0"/>
    <xf numFmtId="0" fontId="1" fillId="82" borderId="0" applyNumberFormat="0" applyBorder="0" applyAlignment="0" applyProtection="0"/>
    <xf numFmtId="0" fontId="1" fillId="77" borderId="0" applyNumberFormat="0" applyBorder="0" applyAlignment="0" applyProtection="0"/>
    <xf numFmtId="0" fontId="1" fillId="83" borderId="0" applyNumberFormat="0" applyBorder="0" applyAlignment="0" applyProtection="0"/>
    <xf numFmtId="0" fontId="1" fillId="84" borderId="0" applyNumberFormat="0" applyBorder="0" applyAlignment="0" applyProtection="0"/>
    <xf numFmtId="0" fontId="1" fillId="85" borderId="0" applyNumberFormat="0" applyBorder="0" applyAlignment="0" applyProtection="0"/>
    <xf numFmtId="0" fontId="1" fillId="79" borderId="0" applyNumberFormat="0" applyBorder="0" applyAlignment="0" applyProtection="0"/>
    <xf numFmtId="0" fontId="1" fillId="86" borderId="0" applyNumberFormat="0" applyBorder="0" applyAlignment="0" applyProtection="0"/>
    <xf numFmtId="0" fontId="1" fillId="87" borderId="0" applyNumberFormat="0" applyBorder="0" applyAlignment="0" applyProtection="0"/>
    <xf numFmtId="0" fontId="1" fillId="88" borderId="0" applyNumberFormat="0" applyBorder="0" applyAlignment="0" applyProtection="0"/>
    <xf numFmtId="0" fontId="1" fillId="89" borderId="0" applyNumberFormat="0" applyBorder="0" applyAlignment="0" applyProtection="0"/>
    <xf numFmtId="0" fontId="1" fillId="81" borderId="0" applyNumberFormat="0" applyBorder="0" applyAlignment="0" applyProtection="0"/>
    <xf numFmtId="0" fontId="1" fillId="82" borderId="0" applyNumberFormat="0" applyBorder="0" applyAlignment="0" applyProtection="0"/>
    <xf numFmtId="0" fontId="1" fillId="87" borderId="0" applyNumberFormat="0" applyBorder="0" applyAlignment="0" applyProtection="0"/>
    <xf numFmtId="0" fontId="1" fillId="86" borderId="0" applyNumberFormat="0" applyBorder="0" applyAlignment="0" applyProtection="0"/>
    <xf numFmtId="0" fontId="1" fillId="90" borderId="0" applyNumberFormat="0" applyBorder="0" applyAlignment="0" applyProtection="0"/>
    <xf numFmtId="0" fontId="1" fillId="91" borderId="0" applyNumberFormat="0" applyBorder="0" applyAlignment="0" applyProtection="0"/>
    <xf numFmtId="0" fontId="1" fillId="79" borderId="0" applyNumberFormat="0" applyBorder="0" applyAlignment="0" applyProtection="0"/>
    <xf numFmtId="0" fontId="14" fillId="92" borderId="0" applyNumberFormat="0" applyBorder="0" applyAlignment="0" applyProtection="0"/>
    <xf numFmtId="0" fontId="14" fillId="93" borderId="0" applyNumberFormat="0" applyBorder="0" applyAlignment="0" applyProtection="0"/>
    <xf numFmtId="0" fontId="14" fillId="88" borderId="0" applyNumberFormat="0" applyBorder="0" applyAlignment="0" applyProtection="0"/>
    <xf numFmtId="0" fontId="14" fillId="89" borderId="0" applyNumberFormat="0" applyBorder="0" applyAlignment="0" applyProtection="0"/>
    <xf numFmtId="0" fontId="14" fillId="81" borderId="0" applyNumberFormat="0" applyBorder="0" applyAlignment="0" applyProtection="0"/>
    <xf numFmtId="0" fontId="14" fillId="94" borderId="0" applyNumberFormat="0" applyBorder="0" applyAlignment="0" applyProtection="0"/>
    <xf numFmtId="0" fontId="14" fillId="95" borderId="0" applyNumberFormat="0" applyBorder="0" applyAlignment="0" applyProtection="0"/>
    <xf numFmtId="0" fontId="14" fillId="93" borderId="0" applyNumberFormat="0" applyBorder="0" applyAlignment="0" applyProtection="0"/>
    <xf numFmtId="0" fontId="14" fillId="96" borderId="0" applyNumberFormat="0" applyBorder="0" applyAlignment="0" applyProtection="0"/>
    <xf numFmtId="0" fontId="14" fillId="79" borderId="0" applyNumberFormat="0" applyBorder="0" applyAlignment="0" applyProtection="0"/>
    <xf numFmtId="0" fontId="15" fillId="80" borderId="0" applyNumberFormat="0" applyBorder="0" applyAlignment="0" applyProtection="0"/>
    <xf numFmtId="0" fontId="77" fillId="95" borderId="1" applyNumberFormat="0" applyAlignment="0" applyProtection="0"/>
    <xf numFmtId="0" fontId="77" fillId="97" borderId="1" applyNumberFormat="0" applyAlignment="0" applyProtection="0"/>
    <xf numFmtId="0" fontId="16" fillId="98" borderId="2" applyNumberFormat="0" applyAlignment="0" applyProtection="0"/>
    <xf numFmtId="0" fontId="14" fillId="99" borderId="0" applyNumberFormat="0" applyBorder="0" applyAlignment="0" applyProtection="0"/>
    <xf numFmtId="0" fontId="14" fillId="93" borderId="0" applyNumberFormat="0" applyBorder="0" applyAlignment="0" applyProtection="0"/>
    <xf numFmtId="0" fontId="14" fillId="100" borderId="0" applyNumberFormat="0" applyBorder="0" applyAlignment="0" applyProtection="0"/>
    <xf numFmtId="0" fontId="14" fillId="101" borderId="0" applyNumberFormat="0" applyBorder="0" applyAlignment="0" applyProtection="0"/>
    <xf numFmtId="0" fontId="14" fillId="94" borderId="0" applyNumberFormat="0" applyBorder="0" applyAlignment="0" applyProtection="0"/>
    <xf numFmtId="0" fontId="14" fillId="102" borderId="0" applyNumberFormat="0" applyBorder="0" applyAlignment="0" applyProtection="0"/>
    <xf numFmtId="0" fontId="14" fillId="93" borderId="0" applyNumberFormat="0" applyBorder="0" applyAlignment="0" applyProtection="0"/>
    <xf numFmtId="0" fontId="14" fillId="103" borderId="0" applyNumberFormat="0" applyBorder="0" applyAlignment="0" applyProtection="0"/>
    <xf numFmtId="0" fontId="17" fillId="85" borderId="1" applyNumberFormat="0" applyAlignment="0" applyProtection="0"/>
    <xf numFmtId="0" fontId="17" fillId="79" borderId="1" applyNumberFormat="0" applyAlignment="0" applyProtection="0"/>
    <xf numFmtId="0" fontId="1" fillId="0" borderId="0"/>
    <xf numFmtId="194" fontId="1" fillId="0" borderId="0" applyFill="0" applyBorder="0" applyAlignment="0" applyProtection="0"/>
    <xf numFmtId="166" fontId="2" fillId="0" borderId="0" applyFill="0" applyBorder="0" applyAlignment="0" applyProtection="0"/>
    <xf numFmtId="0" fontId="83" fillId="0" borderId="0" applyBorder="0" applyProtection="0"/>
    <xf numFmtId="0" fontId="2" fillId="81" borderId="7" applyNumberFormat="0" applyAlignment="0" applyProtection="0"/>
    <xf numFmtId="0" fontId="20" fillId="95" borderId="8" applyNumberFormat="0" applyAlignment="0" applyProtection="0"/>
    <xf numFmtId="0" fontId="20" fillId="97" borderId="8" applyNumberFormat="0" applyAlignment="0" applyProtection="0"/>
    <xf numFmtId="0" fontId="84" fillId="0" borderId="0" applyNumberFormat="0" applyFill="0" applyBorder="0" applyAlignment="0" applyProtection="0"/>
    <xf numFmtId="0" fontId="35" fillId="0" borderId="51" applyNumberFormat="0" applyFill="0" applyAlignment="0" applyProtection="0"/>
    <xf numFmtId="0" fontId="85" fillId="0" borderId="0" applyNumberFormat="0" applyFill="0" applyBorder="0" applyAlignment="0" applyProtection="0"/>
    <xf numFmtId="0" fontId="80" fillId="0" borderId="48" applyNumberFormat="0" applyFill="0" applyAlignment="0" applyProtection="0"/>
    <xf numFmtId="0" fontId="36" fillId="0" borderId="48" applyNumberFormat="0" applyFill="0" applyAlignment="0" applyProtection="0"/>
    <xf numFmtId="0" fontId="81" fillId="0" borderId="49" applyNumberFormat="0" applyFill="0" applyAlignment="0" applyProtection="0"/>
    <xf numFmtId="0" fontId="37" fillId="0" borderId="52" applyNumberFormat="0" applyFill="0" applyAlignment="0" applyProtection="0"/>
    <xf numFmtId="0" fontId="81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82" fillId="0" borderId="50" applyNumberFormat="0" applyFill="0" applyAlignment="0" applyProtection="0"/>
    <xf numFmtId="0" fontId="82" fillId="0" borderId="53" applyNumberFormat="0" applyFill="0" applyAlignment="0" applyProtection="0"/>
    <xf numFmtId="43" fontId="2" fillId="0" borderId="0" applyFont="0" applyFill="0" applyBorder="0" applyAlignment="0" applyProtection="0"/>
    <xf numFmtId="193" fontId="1" fillId="0" borderId="0"/>
    <xf numFmtId="166" fontId="2" fillId="0" borderId="0" applyFill="0" applyBorder="0" applyAlignment="0" applyProtection="0"/>
    <xf numFmtId="44" fontId="4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83" fillId="0" borderId="0" applyBorder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2" fillId="0" borderId="0" applyFont="0" applyFill="0" applyBorder="0" applyAlignment="0" applyProtection="0"/>
    <xf numFmtId="0" fontId="2" fillId="0" borderId="0"/>
    <xf numFmtId="166" fontId="2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86" fillId="75" borderId="0" applyNumberFormat="0" applyBorder="0" applyAlignment="0" applyProtection="0"/>
    <xf numFmtId="0" fontId="87" fillId="0" borderId="0"/>
    <xf numFmtId="165" fontId="2" fillId="0" borderId="0" applyFont="0" applyFill="0" applyBorder="0" applyAlignment="0" applyProtection="0"/>
    <xf numFmtId="165" fontId="42" fillId="0" borderId="0" applyFont="0" applyFill="0" applyBorder="0" applyAlignment="0" applyProtection="0"/>
    <xf numFmtId="9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43" fontId="2" fillId="0" borderId="0" quotePrefix="1" applyFont="0" applyFill="0" applyBorder="0" applyAlignment="0">
      <protection locked="0"/>
    </xf>
    <xf numFmtId="0" fontId="42" fillId="0" borderId="0"/>
    <xf numFmtId="0" fontId="11" fillId="0" borderId="0"/>
    <xf numFmtId="0" fontId="42" fillId="0" borderId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2" fillId="0" borderId="0"/>
    <xf numFmtId="9" fontId="2" fillId="0" borderId="0" applyFont="0" applyFill="0" applyBorder="0" applyAlignment="0" applyProtection="0"/>
    <xf numFmtId="168" fontId="2" fillId="0" borderId="0" applyFill="0" applyBorder="0" applyAlignment="0" applyProtection="0"/>
    <xf numFmtId="43" fontId="2" fillId="0" borderId="0" quotePrefix="1" applyFont="0" applyFill="0" applyBorder="0" applyAlignment="0">
      <protection locked="0"/>
    </xf>
    <xf numFmtId="43" fontId="2" fillId="0" borderId="0" quotePrefix="1" applyFont="0" applyFill="0" applyBorder="0" applyAlignment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42" fillId="0" borderId="0"/>
  </cellStyleXfs>
  <cellXfs count="355">
    <xf numFmtId="0" fontId="0" fillId="0" borderId="0" xfId="0"/>
    <xf numFmtId="0" fontId="3" fillId="50" borderId="0" xfId="121" applyFont="1" applyFill="1" applyAlignment="1">
      <alignment horizontal="center"/>
    </xf>
    <xf numFmtId="9" fontId="2" fillId="0" borderId="11" xfId="143" applyNumberFormat="1" applyFont="1" applyBorder="1" applyAlignment="1">
      <alignment horizontal="center" vertical="center"/>
    </xf>
    <xf numFmtId="9" fontId="2" fillId="0" borderId="12" xfId="143" applyNumberFormat="1" applyFont="1" applyBorder="1" applyAlignment="1">
      <alignment horizontal="center" vertical="center"/>
    </xf>
    <xf numFmtId="43" fontId="3" fillId="0" borderId="13" xfId="396" applyFont="1" applyFill="1" applyBorder="1" applyAlignment="1" applyProtection="1">
      <alignment horizontal="center" vertical="center" wrapText="1"/>
    </xf>
    <xf numFmtId="166" fontId="3" fillId="0" borderId="13" xfId="85" applyFont="1" applyFill="1" applyBorder="1" applyAlignment="1">
      <alignment horizontal="center" vertical="center"/>
    </xf>
    <xf numFmtId="0" fontId="63" fillId="0" borderId="10" xfId="0" applyFont="1" applyBorder="1" applyAlignment="1">
      <alignment horizontal="left" vertical="center" wrapText="1"/>
    </xf>
    <xf numFmtId="0" fontId="63" fillId="0" borderId="0" xfId="0" applyFont="1"/>
    <xf numFmtId="4" fontId="2" fillId="0" borderId="0" xfId="390" applyNumberFormat="1" applyFont="1" applyFill="1" applyBorder="1" applyAlignment="1">
      <alignment horizontal="right" vertical="center"/>
    </xf>
    <xf numFmtId="4" fontId="2" fillId="0" borderId="10" xfId="390" applyNumberFormat="1" applyFont="1" applyFill="1" applyBorder="1" applyAlignment="1">
      <alignment horizontal="right" vertical="center"/>
    </xf>
    <xf numFmtId="0" fontId="2" fillId="0" borderId="0" xfId="121"/>
    <xf numFmtId="0" fontId="3" fillId="49" borderId="10" xfId="143" quotePrefix="1" applyFont="1" applyFill="1" applyBorder="1" applyAlignment="1">
      <alignment horizontal="center" vertical="center"/>
    </xf>
    <xf numFmtId="167" fontId="3" fillId="0" borderId="0" xfId="118" applyNumberFormat="1" applyFont="1" applyAlignment="1">
      <alignment horizontal="center" vertical="center" wrapText="1"/>
    </xf>
    <xf numFmtId="0" fontId="11" fillId="50" borderId="0" xfId="121" applyFont="1" applyFill="1"/>
    <xf numFmtId="0" fontId="11" fillId="0" borderId="0" xfId="118" applyFont="1"/>
    <xf numFmtId="0" fontId="64" fillId="49" borderId="10" xfId="0" applyFont="1" applyFill="1" applyBorder="1" applyAlignment="1">
      <alignment horizontal="center" vertical="center"/>
    </xf>
    <xf numFmtId="0" fontId="4" fillId="50" borderId="0" xfId="121" applyFont="1" applyFill="1"/>
    <xf numFmtId="0" fontId="2" fillId="50" borderId="0" xfId="121" applyFill="1"/>
    <xf numFmtId="0" fontId="2" fillId="0" borderId="0" xfId="118"/>
    <xf numFmtId="0" fontId="3" fillId="19" borderId="10" xfId="403" applyNumberFormat="1" applyFont="1" applyFill="1" applyBorder="1" applyAlignment="1">
      <alignment horizontal="center" vertical="center"/>
    </xf>
    <xf numFmtId="0" fontId="2" fillId="0" borderId="0" xfId="211" applyFont="1" applyAlignment="1">
      <alignment horizontal="center" vertical="center" wrapText="1"/>
    </xf>
    <xf numFmtId="0" fontId="2" fillId="0" borderId="0" xfId="211" applyFont="1" applyAlignment="1">
      <alignment horizontal="left" vertical="center" wrapText="1"/>
    </xf>
    <xf numFmtId="2" fontId="2" fillId="0" borderId="0" xfId="414" applyNumberFormat="1" applyFont="1" applyAlignment="1">
      <alignment horizontal="center" vertical="center" wrapText="1"/>
    </xf>
    <xf numFmtId="10" fontId="3" fillId="0" borderId="10" xfId="250" applyNumberFormat="1" applyFont="1" applyFill="1" applyBorder="1" applyAlignment="1">
      <alignment horizontal="center" vertical="center" wrapText="1"/>
    </xf>
    <xf numFmtId="10" fontId="63" fillId="0" borderId="10" xfId="248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65" fontId="3" fillId="51" borderId="10" xfId="390" applyFont="1" applyFill="1" applyBorder="1" applyAlignment="1" applyProtection="1">
      <alignment horizontal="center" vertical="center"/>
      <protection locked="0"/>
    </xf>
    <xf numFmtId="10" fontId="3" fillId="51" borderId="10" xfId="143" applyNumberFormat="1" applyFont="1" applyFill="1" applyBorder="1" applyAlignment="1">
      <alignment horizontal="center" vertical="center"/>
    </xf>
    <xf numFmtId="10" fontId="3" fillId="51" borderId="10" xfId="250" applyNumberFormat="1" applyFont="1" applyFill="1" applyBorder="1" applyAlignment="1">
      <alignment horizontal="center" vertical="center"/>
    </xf>
    <xf numFmtId="176" fontId="42" fillId="0" borderId="0" xfId="421" applyNumberFormat="1" applyFont="1" applyFill="1"/>
    <xf numFmtId="172" fontId="42" fillId="0" borderId="0" xfId="421" applyNumberFormat="1" applyFont="1" applyFill="1"/>
    <xf numFmtId="0" fontId="3" fillId="50" borderId="0" xfId="121" applyFont="1" applyFill="1"/>
    <xf numFmtId="10" fontId="2" fillId="50" borderId="0" xfId="270" applyNumberFormat="1" applyFont="1" applyFill="1"/>
    <xf numFmtId="170" fontId="2" fillId="50" borderId="0" xfId="270" applyNumberFormat="1" applyFont="1" applyFill="1"/>
    <xf numFmtId="0" fontId="3" fillId="19" borderId="16" xfId="403" applyNumberFormat="1" applyFont="1" applyFill="1" applyBorder="1" applyAlignment="1">
      <alignment horizontal="center" vertical="center"/>
    </xf>
    <xf numFmtId="168" fontId="3" fillId="0" borderId="17" xfId="401" applyFont="1" applyFill="1" applyBorder="1" applyAlignment="1">
      <alignment horizontal="center" vertical="center" wrapText="1"/>
    </xf>
    <xf numFmtId="4" fontId="63" fillId="0" borderId="10" xfId="84" applyNumberFormat="1" applyFont="1" applyFill="1" applyBorder="1" applyAlignment="1" applyProtection="1">
      <alignment horizontal="right" vertical="center" wrapText="1"/>
    </xf>
    <xf numFmtId="0" fontId="3" fillId="19" borderId="18" xfId="403" applyNumberFormat="1" applyFont="1" applyFill="1" applyBorder="1" applyAlignment="1">
      <alignment vertical="center"/>
    </xf>
    <xf numFmtId="0" fontId="3" fillId="19" borderId="15" xfId="403" applyNumberFormat="1" applyFont="1" applyFill="1" applyBorder="1" applyAlignment="1">
      <alignment vertical="center"/>
    </xf>
    <xf numFmtId="174" fontId="2" fillId="19" borderId="16" xfId="403" applyFont="1" applyFill="1" applyBorder="1" applyAlignment="1">
      <alignment vertical="center" wrapText="1"/>
    </xf>
    <xf numFmtId="49" fontId="2" fillId="0" borderId="10" xfId="250" applyNumberFormat="1" applyFont="1" applyFill="1" applyBorder="1" applyAlignment="1">
      <alignment horizontal="center" vertical="center"/>
    </xf>
    <xf numFmtId="4" fontId="2" fillId="0" borderId="10" xfId="411" applyNumberFormat="1" applyFont="1" applyFill="1" applyBorder="1" applyAlignment="1" applyProtection="1">
      <alignment horizontal="right" vertical="center"/>
    </xf>
    <xf numFmtId="0" fontId="2" fillId="0" borderId="0" xfId="131" applyAlignment="1">
      <alignment horizontal="center" vertical="center"/>
    </xf>
    <xf numFmtId="0" fontId="2" fillId="0" borderId="0" xfId="131" applyAlignment="1">
      <alignment vertical="center" wrapText="1"/>
    </xf>
    <xf numFmtId="4" fontId="2" fillId="0" borderId="0" xfId="390" applyNumberFormat="1" applyFont="1" applyFill="1" applyBorder="1" applyAlignment="1">
      <alignment vertical="center"/>
    </xf>
    <xf numFmtId="4" fontId="2" fillId="0" borderId="0" xfId="131" applyNumberForma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1" applyNumberFormat="1" applyFont="1" applyFill="1" applyBorder="1" applyAlignment="1" applyProtection="1">
      <alignment vertical="center" wrapText="1"/>
    </xf>
    <xf numFmtId="0" fontId="3" fillId="0" borderId="0" xfId="147" applyFont="1" applyAlignment="1">
      <alignment horizontal="left" vertical="center" wrapText="1"/>
    </xf>
    <xf numFmtId="0" fontId="3" fillId="0" borderId="0" xfId="118" applyFont="1" applyAlignment="1">
      <alignment vertical="center"/>
    </xf>
    <xf numFmtId="0" fontId="3" fillId="0" borderId="0" xfId="118" applyFont="1" applyAlignment="1">
      <alignment horizontal="left" vertical="center"/>
    </xf>
    <xf numFmtId="0" fontId="2" fillId="0" borderId="10" xfId="0" quotePrefix="1" applyFont="1" applyBorder="1" applyAlignment="1">
      <alignment horizontal="center" vertical="center"/>
    </xf>
    <xf numFmtId="0" fontId="2" fillId="0" borderId="0" xfId="131" applyAlignment="1">
      <alignment horizontal="center" vertical="center" wrapText="1"/>
    </xf>
    <xf numFmtId="0" fontId="2" fillId="0" borderId="0" xfId="131" applyAlignment="1">
      <alignment vertical="center"/>
    </xf>
    <xf numFmtId="0" fontId="64" fillId="0" borderId="0" xfId="118" applyFont="1" applyAlignment="1">
      <alignment horizontal="center" vertical="center"/>
    </xf>
    <xf numFmtId="0" fontId="2" fillId="50" borderId="0" xfId="0" applyFont="1" applyFill="1" applyAlignment="1">
      <alignment horizontal="center" vertical="center"/>
    </xf>
    <xf numFmtId="0" fontId="2" fillId="50" borderId="0" xfId="0" applyFont="1" applyFill="1" applyAlignment="1">
      <alignment horizontal="center"/>
    </xf>
    <xf numFmtId="0" fontId="3" fillId="50" borderId="0" xfId="118" applyFont="1" applyFill="1" applyAlignment="1">
      <alignment vertical="center"/>
    </xf>
    <xf numFmtId="0" fontId="3" fillId="0" borderId="0" xfId="121" applyFont="1"/>
    <xf numFmtId="0" fontId="11" fillId="0" borderId="0" xfId="121" applyFont="1"/>
    <xf numFmtId="0" fontId="11" fillId="50" borderId="0" xfId="133" applyFont="1" applyFill="1" applyAlignment="1">
      <alignment horizontal="center"/>
    </xf>
    <xf numFmtId="0" fontId="4" fillId="50" borderId="0" xfId="239" applyFont="1" applyFill="1" applyAlignment="1">
      <alignment horizontal="center" wrapText="1"/>
    </xf>
    <xf numFmtId="0" fontId="11" fillId="50" borderId="0" xfId="146" applyFont="1" applyFill="1" applyAlignment="1">
      <alignment horizontal="center"/>
    </xf>
    <xf numFmtId="0" fontId="4" fillId="50" borderId="0" xfId="146" applyFont="1" applyFill="1" applyAlignment="1">
      <alignment horizontal="center"/>
    </xf>
    <xf numFmtId="0" fontId="3" fillId="16" borderId="19" xfId="146" applyFont="1" applyFill="1" applyBorder="1" applyAlignment="1">
      <alignment horizontal="center" vertical="center"/>
    </xf>
    <xf numFmtId="10" fontId="3" fillId="16" borderId="19" xfId="146" applyNumberFormat="1" applyFont="1" applyFill="1" applyBorder="1" applyAlignment="1">
      <alignment horizontal="center" vertical="center"/>
    </xf>
    <xf numFmtId="0" fontId="3" fillId="19" borderId="20" xfId="146" applyFont="1" applyFill="1" applyBorder="1" applyAlignment="1">
      <alignment horizontal="center" vertical="center"/>
    </xf>
    <xf numFmtId="0" fontId="3" fillId="19" borderId="21" xfId="146" applyFont="1" applyFill="1" applyBorder="1" applyAlignment="1">
      <alignment vertical="center"/>
    </xf>
    <xf numFmtId="0" fontId="3" fillId="19" borderId="22" xfId="146" applyFont="1" applyFill="1" applyBorder="1" applyAlignment="1">
      <alignment horizontal="center" vertical="center"/>
    </xf>
    <xf numFmtId="0" fontId="2" fillId="16" borderId="23" xfId="146" applyFont="1" applyFill="1" applyBorder="1" applyAlignment="1">
      <alignment horizontal="center" vertical="center"/>
    </xf>
    <xf numFmtId="0" fontId="2" fillId="16" borderId="26" xfId="146" applyFont="1" applyFill="1" applyBorder="1" applyAlignment="1">
      <alignment horizontal="center" vertical="center"/>
    </xf>
    <xf numFmtId="0" fontId="2" fillId="16" borderId="29" xfId="146" applyFont="1" applyFill="1" applyBorder="1" applyAlignment="1">
      <alignment horizontal="center" vertical="center"/>
    </xf>
    <xf numFmtId="0" fontId="2" fillId="16" borderId="30" xfId="146" applyFont="1" applyFill="1" applyBorder="1" applyAlignment="1">
      <alignment horizontal="left" vertical="center"/>
    </xf>
    <xf numFmtId="0" fontId="3" fillId="16" borderId="26" xfId="146" applyFont="1" applyFill="1" applyBorder="1" applyAlignment="1">
      <alignment horizontal="center" vertical="center"/>
    </xf>
    <xf numFmtId="0" fontId="3" fillId="16" borderId="0" xfId="146" applyFont="1" applyFill="1" applyAlignment="1">
      <alignment horizontal="left" vertical="center"/>
    </xf>
    <xf numFmtId="0" fontId="3" fillId="16" borderId="20" xfId="146" applyFont="1" applyFill="1" applyBorder="1" applyAlignment="1">
      <alignment horizontal="center" vertical="center"/>
    </xf>
    <xf numFmtId="0" fontId="3" fillId="16" borderId="21" xfId="146" applyFont="1" applyFill="1" applyBorder="1" applyAlignment="1">
      <alignment vertical="center"/>
    </xf>
    <xf numFmtId="0" fontId="2" fillId="50" borderId="0" xfId="146" applyFont="1" applyFill="1" applyAlignment="1">
      <alignment horizontal="left" vertical="center"/>
    </xf>
    <xf numFmtId="0" fontId="3" fillId="16" borderId="21" xfId="146" applyFont="1" applyFill="1" applyBorder="1" applyAlignment="1">
      <alignment horizontal="left" vertical="center"/>
    </xf>
    <xf numFmtId="0" fontId="2" fillId="16" borderId="21" xfId="146" applyFont="1" applyFill="1" applyBorder="1" applyAlignment="1">
      <alignment horizontal="left" vertical="center"/>
    </xf>
    <xf numFmtId="0" fontId="2" fillId="16" borderId="33" xfId="146" applyFont="1" applyFill="1" applyBorder="1" applyAlignment="1">
      <alignment vertical="center"/>
    </xf>
    <xf numFmtId="169" fontId="3" fillId="16" borderId="33" xfId="146" applyNumberFormat="1" applyFont="1" applyFill="1" applyBorder="1" applyAlignment="1">
      <alignment horizontal="center" vertical="center"/>
    </xf>
    <xf numFmtId="10" fontId="3" fillId="19" borderId="20" xfId="146" applyNumberFormat="1" applyFont="1" applyFill="1" applyBorder="1" applyAlignment="1">
      <alignment horizontal="center" vertical="center"/>
    </xf>
    <xf numFmtId="0" fontId="2" fillId="0" borderId="0" xfId="121" applyAlignment="1">
      <alignment horizontal="center"/>
    </xf>
    <xf numFmtId="0" fontId="3" fillId="0" borderId="0" xfId="118" applyFont="1" applyAlignment="1">
      <alignment horizontal="center" vertical="center" wrapText="1"/>
    </xf>
    <xf numFmtId="165" fontId="2" fillId="0" borderId="0" xfId="390" applyFont="1" applyFill="1" applyAlignment="1">
      <alignment horizontal="center" vertical="center"/>
    </xf>
    <xf numFmtId="165" fontId="2" fillId="0" borderId="0" xfId="390" applyFont="1" applyFill="1"/>
    <xf numFmtId="165" fontId="3" fillId="0" borderId="0" xfId="390" applyFont="1" applyFill="1" applyAlignment="1"/>
    <xf numFmtId="165" fontId="3" fillId="0" borderId="0" xfId="390" applyFont="1" applyFill="1" applyBorder="1" applyAlignment="1" applyProtection="1">
      <alignment vertical="center" wrapText="1"/>
    </xf>
    <xf numFmtId="165" fontId="3" fillId="0" borderId="0" xfId="390" applyFont="1" applyAlignment="1">
      <alignment vertical="center"/>
    </xf>
    <xf numFmtId="165" fontId="63" fillId="0" borderId="0" xfId="390" applyFont="1" applyFill="1"/>
    <xf numFmtId="165" fontId="63" fillId="0" borderId="0" xfId="390" applyFont="1"/>
    <xf numFmtId="0" fontId="63" fillId="50" borderId="0" xfId="0" applyFont="1" applyFill="1"/>
    <xf numFmtId="0" fontId="2" fillId="50" borderId="0" xfId="121" applyFill="1" applyAlignment="1">
      <alignment horizontal="center"/>
    </xf>
    <xf numFmtId="0" fontId="2" fillId="0" borderId="10" xfId="0" quotePrefix="1" applyFont="1" applyBorder="1" applyAlignment="1">
      <alignment horizontal="center" vertical="center" wrapText="1"/>
    </xf>
    <xf numFmtId="177" fontId="2" fillId="19" borderId="16" xfId="403" applyNumberFormat="1" applyFont="1" applyFill="1" applyBorder="1" applyAlignment="1">
      <alignment vertical="center" wrapText="1"/>
    </xf>
    <xf numFmtId="4" fontId="63" fillId="0" borderId="10" xfId="0" applyNumberFormat="1" applyFont="1" applyBorder="1" applyAlignment="1">
      <alignment horizontal="left" vertical="center" wrapText="1"/>
    </xf>
    <xf numFmtId="174" fontId="3" fillId="19" borderId="10" xfId="404" applyFont="1" applyFill="1" applyBorder="1" applyAlignment="1">
      <alignment horizontal="center" vertical="center"/>
    </xf>
    <xf numFmtId="0" fontId="3" fillId="52" borderId="10" xfId="403" applyNumberFormat="1" applyFont="1" applyFill="1" applyBorder="1" applyAlignment="1">
      <alignment horizontal="center" vertical="center"/>
    </xf>
    <xf numFmtId="174" fontId="3" fillId="52" borderId="10" xfId="403" applyFont="1" applyFill="1" applyBorder="1" applyAlignment="1">
      <alignment horizontal="center" vertical="center"/>
    </xf>
    <xf numFmtId="49" fontId="3" fillId="19" borderId="10" xfId="404" applyNumberFormat="1" applyFont="1" applyFill="1" applyBorder="1" applyAlignment="1">
      <alignment horizontal="center" vertical="center" wrapText="1"/>
    </xf>
    <xf numFmtId="49" fontId="3" fillId="19" borderId="10" xfId="404" applyNumberFormat="1" applyFont="1" applyFill="1" applyBorder="1" applyAlignment="1">
      <alignment horizontal="center" vertical="center"/>
    </xf>
    <xf numFmtId="49" fontId="2" fillId="52" borderId="10" xfId="404" applyNumberFormat="1" applyFont="1" applyFill="1" applyBorder="1" applyAlignment="1">
      <alignment horizontal="center" vertical="center"/>
    </xf>
    <xf numFmtId="49" fontId="3" fillId="52" borderId="16" xfId="404" applyNumberFormat="1" applyFont="1" applyFill="1" applyBorder="1" applyAlignment="1">
      <alignment horizontal="right" vertical="center" wrapText="1"/>
    </xf>
    <xf numFmtId="0" fontId="63" fillId="0" borderId="10" xfId="0" applyFont="1" applyBorder="1" applyAlignment="1">
      <alignment horizontal="center" vertical="center"/>
    </xf>
    <xf numFmtId="188" fontId="2" fillId="0" borderId="0" xfId="0" applyNumberFormat="1" applyFont="1" applyAlignment="1">
      <alignment horizontal="center" vertical="center"/>
    </xf>
    <xf numFmtId="188" fontId="2" fillId="0" borderId="0" xfId="121" applyNumberFormat="1"/>
    <xf numFmtId="188" fontId="3" fillId="0" borderId="0" xfId="121" applyNumberFormat="1" applyFont="1"/>
    <xf numFmtId="188" fontId="3" fillId="0" borderId="0" xfId="1" applyNumberFormat="1" applyFont="1" applyFill="1" applyBorder="1" applyAlignment="1" applyProtection="1">
      <alignment vertical="center" wrapText="1"/>
    </xf>
    <xf numFmtId="188" fontId="3" fillId="0" borderId="0" xfId="118" applyNumberFormat="1" applyFont="1" applyAlignment="1">
      <alignment vertical="center"/>
    </xf>
    <xf numFmtId="188" fontId="63" fillId="0" borderId="0" xfId="0" applyNumberFormat="1" applyFont="1"/>
    <xf numFmtId="165" fontId="2" fillId="0" borderId="0" xfId="390" applyFont="1" applyFill="1" applyBorder="1"/>
    <xf numFmtId="49" fontId="2" fillId="0" borderId="10" xfId="397" applyNumberFormat="1" applyFont="1" applyFill="1" applyBorder="1" applyAlignment="1" applyProtection="1">
      <alignment horizontal="center" vertical="center"/>
    </xf>
    <xf numFmtId="0" fontId="3" fillId="52" borderId="10" xfId="0" applyFont="1" applyFill="1" applyBorder="1" applyAlignment="1">
      <alignment horizontal="center" vertical="center"/>
    </xf>
    <xf numFmtId="0" fontId="3" fillId="52" borderId="10" xfId="0" applyFont="1" applyFill="1" applyBorder="1" applyAlignment="1">
      <alignment horizontal="center" vertical="center" wrapText="1"/>
    </xf>
    <xf numFmtId="49" fontId="63" fillId="0" borderId="10" xfId="0" applyNumberFormat="1" applyFont="1" applyBorder="1" applyAlignment="1">
      <alignment vertical="center" wrapText="1"/>
    </xf>
    <xf numFmtId="49" fontId="2" fillId="0" borderId="10" xfId="0" quotePrefix="1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11" fillId="0" borderId="0" xfId="118" applyFont="1" applyAlignment="1">
      <alignment vertical="center"/>
    </xf>
    <xf numFmtId="0" fontId="11" fillId="0" borderId="0" xfId="118" applyFont="1" applyAlignment="1">
      <alignment horizontal="center" vertical="center"/>
    </xf>
    <xf numFmtId="0" fontId="11" fillId="0" borderId="0" xfId="118" applyFont="1" applyAlignment="1">
      <alignment horizontal="center" vertical="center" wrapText="1"/>
    </xf>
    <xf numFmtId="4" fontId="11" fillId="0" borderId="0" xfId="118" applyNumberFormat="1" applyFont="1" applyAlignment="1">
      <alignment horizontal="right" vertical="center"/>
    </xf>
    <xf numFmtId="0" fontId="4" fillId="50" borderId="0" xfId="1" applyNumberFormat="1" applyFill="1" applyBorder="1" applyAlignment="1" applyProtection="1">
      <alignment vertical="center"/>
    </xf>
    <xf numFmtId="0" fontId="4" fillId="0" borderId="0" xfId="1" applyNumberFormat="1" applyFill="1" applyBorder="1" applyAlignment="1" applyProtection="1">
      <alignment horizontal="center" vertical="center" wrapText="1"/>
    </xf>
    <xf numFmtId="0" fontId="4" fillId="0" borderId="0" xfId="1" applyNumberFormat="1" applyFill="1" applyBorder="1" applyAlignment="1" applyProtection="1">
      <alignment vertical="center" wrapText="1"/>
    </xf>
    <xf numFmtId="0" fontId="4" fillId="0" borderId="0" xfId="118" applyFont="1" applyAlignment="1">
      <alignment horizontal="center" vertical="center"/>
    </xf>
    <xf numFmtId="0" fontId="4" fillId="0" borderId="0" xfId="118" applyFont="1" applyAlignment="1">
      <alignment horizontal="center" vertical="center" wrapText="1"/>
    </xf>
    <xf numFmtId="0" fontId="4" fillId="0" borderId="0" xfId="118" applyFont="1" applyAlignment="1">
      <alignment vertical="center"/>
    </xf>
    <xf numFmtId="0" fontId="4" fillId="0" borderId="0" xfId="118" applyFont="1" applyAlignment="1">
      <alignment horizontal="left" vertical="center"/>
    </xf>
    <xf numFmtId="0" fontId="11" fillId="50" borderId="0" xfId="0" applyFont="1" applyFill="1" applyAlignment="1">
      <alignment horizontal="center" vertical="center"/>
    </xf>
    <xf numFmtId="0" fontId="4" fillId="50" borderId="0" xfId="118" applyFont="1" applyFill="1" applyAlignment="1">
      <alignment vertical="center"/>
    </xf>
    <xf numFmtId="4" fontId="3" fillId="53" borderId="10" xfId="404" applyNumberFormat="1" applyFont="1" applyFill="1" applyBorder="1" applyAlignment="1">
      <alignment horizontal="right" vertical="center"/>
    </xf>
    <xf numFmtId="10" fontId="2" fillId="0" borderId="11" xfId="143" applyNumberFormat="1" applyFont="1" applyBorder="1" applyAlignment="1">
      <alignment horizontal="center" vertical="center"/>
    </xf>
    <xf numFmtId="166" fontId="63" fillId="50" borderId="0" xfId="84" applyFont="1" applyFill="1"/>
    <xf numFmtId="0" fontId="4" fillId="50" borderId="0" xfId="143" applyFont="1" applyFill="1"/>
    <xf numFmtId="166" fontId="3" fillId="0" borderId="13" xfId="84" applyFont="1" applyFill="1" applyBorder="1" applyAlignment="1" applyProtection="1">
      <alignment horizontal="center" vertical="center" wrapText="1"/>
    </xf>
    <xf numFmtId="166" fontId="3" fillId="0" borderId="13" xfId="84" applyFont="1" applyFill="1" applyBorder="1" applyAlignment="1">
      <alignment horizontal="center" vertical="center"/>
    </xf>
    <xf numFmtId="166" fontId="3" fillId="53" borderId="10" xfId="84" applyFont="1" applyFill="1" applyBorder="1" applyAlignment="1" applyProtection="1">
      <alignment horizontal="center" vertical="center"/>
      <protection locked="0"/>
    </xf>
    <xf numFmtId="10" fontId="3" fillId="53" borderId="10" xfId="145" applyNumberFormat="1" applyFont="1" applyFill="1" applyBorder="1" applyAlignment="1">
      <alignment horizontal="center" vertical="center"/>
    </xf>
    <xf numFmtId="10" fontId="3" fillId="53" borderId="10" xfId="143" applyNumberFormat="1" applyFont="1" applyFill="1" applyBorder="1" applyAlignment="1">
      <alignment horizontal="center" vertical="center"/>
    </xf>
    <xf numFmtId="166" fontId="3" fillId="53" borderId="10" xfId="85" applyFont="1" applyFill="1" applyBorder="1" applyAlignment="1">
      <alignment vertical="center"/>
    </xf>
    <xf numFmtId="10" fontId="3" fillId="53" borderId="10" xfId="270" applyNumberFormat="1" applyFont="1" applyFill="1" applyBorder="1" applyAlignment="1">
      <alignment horizontal="center" vertical="center"/>
    </xf>
    <xf numFmtId="10" fontId="3" fillId="53" borderId="10" xfId="250" applyNumberFormat="1" applyFont="1" applyFill="1" applyBorder="1" applyAlignment="1">
      <alignment horizontal="center" vertical="center"/>
    </xf>
    <xf numFmtId="49" fontId="2" fillId="19" borderId="18" xfId="403" applyNumberFormat="1" applyFont="1" applyFill="1" applyBorder="1" applyAlignment="1">
      <alignment vertical="center" wrapText="1"/>
    </xf>
    <xf numFmtId="166" fontId="3" fillId="51" borderId="10" xfId="84" applyFont="1" applyFill="1" applyBorder="1" applyAlignment="1" applyProtection="1">
      <alignment horizontal="center" vertical="center"/>
      <protection locked="0"/>
    </xf>
    <xf numFmtId="10" fontId="3" fillId="51" borderId="10" xfId="145" applyNumberFormat="1" applyFont="1" applyFill="1" applyBorder="1" applyAlignment="1">
      <alignment horizontal="center" vertical="center"/>
    </xf>
    <xf numFmtId="166" fontId="3" fillId="51" borderId="10" xfId="84" applyFont="1" applyFill="1" applyBorder="1" applyAlignment="1">
      <alignment vertical="center"/>
    </xf>
    <xf numFmtId="0" fontId="3" fillId="51" borderId="10" xfId="143" applyFont="1" applyFill="1" applyBorder="1" applyAlignment="1">
      <alignment horizontal="center"/>
    </xf>
    <xf numFmtId="10" fontId="3" fillId="51" borderId="10" xfId="270" applyNumberFormat="1" applyFont="1" applyFill="1" applyBorder="1" applyAlignment="1">
      <alignment horizontal="center" vertical="center"/>
    </xf>
    <xf numFmtId="166" fontId="3" fillId="54" borderId="10" xfId="84" applyFont="1" applyFill="1" applyBorder="1" applyAlignment="1" applyProtection="1">
      <alignment horizontal="center" vertical="center"/>
      <protection locked="0"/>
    </xf>
    <xf numFmtId="10" fontId="3" fillId="54" borderId="10" xfId="145" applyNumberFormat="1" applyFont="1" applyFill="1" applyBorder="1" applyAlignment="1">
      <alignment horizontal="center" vertical="center"/>
    </xf>
    <xf numFmtId="10" fontId="3" fillId="54" borderId="10" xfId="143" applyNumberFormat="1" applyFont="1" applyFill="1" applyBorder="1" applyAlignment="1">
      <alignment horizontal="center" vertical="center"/>
    </xf>
    <xf numFmtId="166" fontId="3" fillId="54" borderId="10" xfId="84" applyFont="1" applyFill="1" applyBorder="1" applyAlignment="1">
      <alignment vertical="center"/>
    </xf>
    <xf numFmtId="166" fontId="3" fillId="54" borderId="10" xfId="84" applyFont="1" applyFill="1" applyBorder="1" applyAlignment="1">
      <alignment horizontal="center"/>
    </xf>
    <xf numFmtId="10" fontId="3" fillId="54" borderId="10" xfId="270" applyNumberFormat="1" applyFont="1" applyFill="1" applyBorder="1" applyAlignment="1">
      <alignment horizontal="center" vertical="center"/>
    </xf>
    <xf numFmtId="10" fontId="3" fillId="54" borderId="10" xfId="250" applyNumberFormat="1" applyFont="1" applyFill="1" applyBorder="1" applyAlignment="1">
      <alignment horizontal="center" vertical="center"/>
    </xf>
    <xf numFmtId="0" fontId="3" fillId="0" borderId="0" xfId="211" applyFont="1" applyAlignment="1">
      <alignment vertical="center" wrapText="1"/>
    </xf>
    <xf numFmtId="0" fontId="4" fillId="0" borderId="0" xfId="211" applyFont="1" applyAlignment="1">
      <alignment horizontal="center" vertical="center" wrapText="1"/>
    </xf>
    <xf numFmtId="0" fontId="66" fillId="50" borderId="0" xfId="0" applyFont="1" applyFill="1" applyAlignment="1">
      <alignment horizontal="center" vertical="center"/>
    </xf>
    <xf numFmtId="0" fontId="65" fillId="50" borderId="0" xfId="1" applyNumberFormat="1" applyFont="1" applyFill="1" applyBorder="1" applyAlignment="1" applyProtection="1">
      <alignment vertical="center"/>
    </xf>
    <xf numFmtId="0" fontId="65" fillId="50" borderId="0" xfId="118" applyFont="1" applyFill="1" applyAlignment="1">
      <alignment vertical="center"/>
    </xf>
    <xf numFmtId="4" fontId="3" fillId="53" borderId="10" xfId="178" applyNumberFormat="1" applyFont="1" applyFill="1" applyBorder="1" applyAlignment="1">
      <alignment horizontal="right" vertical="center"/>
    </xf>
    <xf numFmtId="10" fontId="3" fillId="53" borderId="15" xfId="178" applyNumberFormat="1" applyFont="1" applyFill="1" applyBorder="1" applyAlignment="1">
      <alignment horizontal="center" vertical="center"/>
    </xf>
    <xf numFmtId="176" fontId="42" fillId="0" borderId="0" xfId="426" applyNumberFormat="1" applyFont="1" applyFill="1"/>
    <xf numFmtId="172" fontId="42" fillId="0" borderId="0" xfId="426" applyNumberFormat="1" applyFont="1" applyFill="1"/>
    <xf numFmtId="177" fontId="3" fillId="0" borderId="0" xfId="118" applyNumberFormat="1" applyFont="1" applyAlignment="1">
      <alignment horizontal="right" vertical="center"/>
    </xf>
    <xf numFmtId="0" fontId="69" fillId="0" borderId="0" xfId="0" applyFont="1" applyAlignment="1">
      <alignment vertical="center"/>
    </xf>
    <xf numFmtId="0" fontId="2" fillId="0" borderId="10" xfId="0" applyFont="1" applyBorder="1" applyAlignment="1">
      <alignment horizontal="justify" vertical="center" wrapText="1"/>
    </xf>
    <xf numFmtId="165" fontId="2" fillId="0" borderId="0" xfId="390" applyFont="1" applyAlignment="1">
      <alignment horizontal="center" vertical="center"/>
    </xf>
    <xf numFmtId="165" fontId="2" fillId="0" borderId="0" xfId="390" applyFont="1" applyFill="1" applyAlignment="1">
      <alignment vertical="center"/>
    </xf>
    <xf numFmtId="0" fontId="69" fillId="0" borderId="0" xfId="0" applyFont="1" applyAlignment="1">
      <alignment horizontal="center" vertical="center"/>
    </xf>
    <xf numFmtId="4" fontId="69" fillId="0" borderId="0" xfId="118" applyNumberFormat="1" applyFont="1" applyAlignment="1">
      <alignment horizontal="right" vertical="center"/>
    </xf>
    <xf numFmtId="0" fontId="70" fillId="0" borderId="0" xfId="1" applyNumberFormat="1" applyFont="1" applyFill="1" applyBorder="1" applyAlignment="1" applyProtection="1">
      <alignment vertical="center" wrapText="1"/>
    </xf>
    <xf numFmtId="0" fontId="70" fillId="0" borderId="0" xfId="118" applyFont="1" applyAlignment="1">
      <alignment vertical="center"/>
    </xf>
    <xf numFmtId="0" fontId="70" fillId="0" borderId="0" xfId="118" applyFont="1" applyAlignment="1">
      <alignment horizontal="left" vertical="center"/>
    </xf>
    <xf numFmtId="0" fontId="64" fillId="52" borderId="10" xfId="0" applyFont="1" applyFill="1" applyBorder="1" applyAlignment="1">
      <alignment horizontal="center" vertical="center" wrapText="1"/>
    </xf>
    <xf numFmtId="4" fontId="63" fillId="0" borderId="10" xfId="85" applyNumberFormat="1" applyFont="1" applyFill="1" applyBorder="1" applyAlignment="1">
      <alignment horizontal="right" vertical="center"/>
    </xf>
    <xf numFmtId="4" fontId="63" fillId="0" borderId="0" xfId="390" applyNumberFormat="1" applyFont="1" applyFill="1" applyBorder="1" applyAlignment="1">
      <alignment horizontal="right" vertical="center"/>
    </xf>
    <xf numFmtId="0" fontId="63" fillId="0" borderId="10" xfId="0" applyFont="1" applyBorder="1" applyAlignment="1">
      <alignment horizontal="center" vertical="center" wrapText="1"/>
    </xf>
    <xf numFmtId="49" fontId="2" fillId="0" borderId="10" xfId="0" quotePrefix="1" applyNumberFormat="1" applyFont="1" applyBorder="1" applyAlignment="1">
      <alignment horizontal="center" vertical="center" wrapText="1"/>
    </xf>
    <xf numFmtId="0" fontId="3" fillId="55" borderId="18" xfId="0" applyFont="1" applyFill="1" applyBorder="1" applyAlignment="1">
      <alignment vertical="center"/>
    </xf>
    <xf numFmtId="0" fontId="3" fillId="55" borderId="16" xfId="0" applyFont="1" applyFill="1" applyBorder="1" applyAlignment="1">
      <alignment horizontal="center" vertical="center"/>
    </xf>
    <xf numFmtId="0" fontId="3" fillId="55" borderId="16" xfId="0" applyFont="1" applyFill="1" applyBorder="1" applyAlignment="1">
      <alignment vertical="center" wrapText="1"/>
    </xf>
    <xf numFmtId="0" fontId="3" fillId="55" borderId="16" xfId="0" applyFont="1" applyFill="1" applyBorder="1" applyAlignment="1">
      <alignment vertical="center"/>
    </xf>
    <xf numFmtId="0" fontId="64" fillId="55" borderId="16" xfId="0" applyFont="1" applyFill="1" applyBorder="1" applyAlignment="1">
      <alignment vertical="center"/>
    </xf>
    <xf numFmtId="0" fontId="3" fillId="55" borderId="15" xfId="0" applyFont="1" applyFill="1" applyBorder="1" applyAlignment="1">
      <alignment vertical="center"/>
    </xf>
    <xf numFmtId="165" fontId="2" fillId="0" borderId="0" xfId="390" applyFont="1" applyFill="1" applyBorder="1" applyAlignment="1">
      <alignment horizontal="left" vertical="center"/>
    </xf>
    <xf numFmtId="165" fontId="2" fillId="0" borderId="0" xfId="390" applyFont="1" applyFill="1" applyAlignment="1">
      <alignment horizontal="left" vertical="center"/>
    </xf>
    <xf numFmtId="4" fontId="2" fillId="0" borderId="10" xfId="131" applyNumberFormat="1" applyBorder="1" applyAlignment="1">
      <alignment vertical="center"/>
    </xf>
    <xf numFmtId="165" fontId="2" fillId="0" borderId="0" xfId="390" applyFont="1" applyAlignment="1">
      <alignment horizontal="left" vertical="center"/>
    </xf>
    <xf numFmtId="4" fontId="2" fillId="0" borderId="10" xfId="85" applyNumberFormat="1" applyFont="1" applyFill="1" applyBorder="1" applyAlignment="1">
      <alignment horizontal="right" vertical="center"/>
    </xf>
    <xf numFmtId="4" fontId="3" fillId="55" borderId="10" xfId="111" applyNumberFormat="1" applyFont="1" applyFill="1" applyBorder="1" applyAlignment="1" applyProtection="1">
      <alignment vertical="center"/>
    </xf>
    <xf numFmtId="0" fontId="4" fillId="50" borderId="0" xfId="1" applyNumberFormat="1" applyFill="1" applyBorder="1" applyAlignment="1" applyProtection="1">
      <alignment vertical="center" wrapText="1"/>
    </xf>
    <xf numFmtId="0" fontId="2" fillId="50" borderId="0" xfId="121" applyFill="1" applyAlignment="1">
      <alignment vertical="center"/>
    </xf>
    <xf numFmtId="0" fontId="2" fillId="0" borderId="0" xfId="118" applyAlignment="1">
      <alignment vertical="center"/>
    </xf>
    <xf numFmtId="0" fontId="2" fillId="0" borderId="0" xfId="211" applyFont="1" applyAlignment="1">
      <alignment vertical="center"/>
    </xf>
    <xf numFmtId="4" fontId="2" fillId="0" borderId="0" xfId="211" applyNumberFormat="1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0" xfId="212" applyAlignment="1">
      <alignment vertical="center"/>
    </xf>
    <xf numFmtId="176" fontId="2" fillId="50" borderId="0" xfId="390" applyNumberFormat="1" applyFont="1" applyFill="1" applyBorder="1" applyAlignment="1">
      <alignment horizontal="right" vertical="center"/>
    </xf>
    <xf numFmtId="176" fontId="11" fillId="50" borderId="0" xfId="390" applyNumberFormat="1" applyFont="1" applyFill="1" applyAlignment="1">
      <alignment horizontal="right" vertical="center"/>
    </xf>
    <xf numFmtId="176" fontId="4" fillId="50" borderId="0" xfId="390" applyNumberFormat="1" applyFont="1" applyFill="1" applyBorder="1" applyAlignment="1" applyProtection="1">
      <alignment horizontal="right" vertical="center" wrapText="1"/>
    </xf>
    <xf numFmtId="176" fontId="4" fillId="50" borderId="0" xfId="390" applyNumberFormat="1" applyFont="1" applyFill="1" applyAlignment="1">
      <alignment horizontal="right" vertical="center"/>
    </xf>
    <xf numFmtId="176" fontId="3" fillId="50" borderId="0" xfId="390" applyNumberFormat="1" applyFont="1" applyFill="1" applyAlignment="1">
      <alignment horizontal="right" vertical="center"/>
    </xf>
    <xf numFmtId="176" fontId="3" fillId="0" borderId="0" xfId="390" applyNumberFormat="1" applyFont="1" applyBorder="1" applyAlignment="1">
      <alignment horizontal="right" vertical="center" wrapText="1"/>
    </xf>
    <xf numFmtId="176" fontId="2" fillId="19" borderId="16" xfId="390" applyNumberFormat="1" applyFont="1" applyFill="1" applyBorder="1" applyAlignment="1">
      <alignment vertical="center" wrapText="1"/>
    </xf>
    <xf numFmtId="176" fontId="2" fillId="0" borderId="0" xfId="390" applyNumberFormat="1" applyFont="1" applyAlignment="1">
      <alignment horizontal="right" vertical="center" wrapText="1"/>
    </xf>
    <xf numFmtId="43" fontId="2" fillId="0" borderId="0" xfId="131" applyNumberFormat="1" applyAlignment="1">
      <alignment vertical="center"/>
    </xf>
    <xf numFmtId="0" fontId="2" fillId="0" borderId="10" xfId="403" applyNumberFormat="1" applyFont="1" applyBorder="1" applyAlignment="1">
      <alignment horizontal="center" vertical="center" wrapText="1"/>
    </xf>
    <xf numFmtId="4" fontId="2" fillId="0" borderId="10" xfId="0" applyNumberFormat="1" applyFont="1" applyBorder="1" applyAlignment="1">
      <alignment horizontal="right" vertical="center" wrapText="1"/>
    </xf>
    <xf numFmtId="49" fontId="2" fillId="0" borderId="10" xfId="404" applyNumberFormat="1" applyFont="1" applyBorder="1" applyAlignment="1">
      <alignment horizontal="center" vertical="center" wrapText="1"/>
    </xf>
    <xf numFmtId="176" fontId="2" fillId="0" borderId="10" xfId="0" applyNumberFormat="1" applyFont="1" applyBorder="1" applyAlignment="1">
      <alignment horizontal="right" vertical="center" wrapText="1"/>
    </xf>
    <xf numFmtId="0" fontId="73" fillId="0" borderId="10" xfId="0" applyFont="1" applyBorder="1" applyAlignment="1">
      <alignment horizontal="center"/>
    </xf>
    <xf numFmtId="49" fontId="2" fillId="0" borderId="10" xfId="222" applyNumberFormat="1" applyBorder="1" applyAlignment="1">
      <alignment horizontal="center" vertical="center"/>
    </xf>
    <xf numFmtId="0" fontId="72" fillId="0" borderId="10" xfId="0" applyFont="1" applyBorder="1" applyAlignment="1">
      <alignment wrapText="1"/>
    </xf>
    <xf numFmtId="49" fontId="2" fillId="0" borderId="10" xfId="212" applyNumberFormat="1" applyBorder="1" applyAlignment="1">
      <alignment horizontal="center" vertical="center"/>
    </xf>
    <xf numFmtId="4" fontId="63" fillId="0" borderId="10" xfId="0" applyNumberFormat="1" applyFont="1" applyBorder="1" applyAlignment="1">
      <alignment horizontal="right" vertical="center" wrapText="1"/>
    </xf>
    <xf numFmtId="49" fontId="2" fillId="0" borderId="10" xfId="212" applyNumberFormat="1" applyBorder="1" applyAlignment="1">
      <alignment horizontal="left" vertical="center" wrapText="1"/>
    </xf>
    <xf numFmtId="49" fontId="63" fillId="0" borderId="10" xfId="0" applyNumberFormat="1" applyFont="1" applyBorder="1" applyAlignment="1">
      <alignment horizontal="center" vertical="center"/>
    </xf>
    <xf numFmtId="1" fontId="63" fillId="0" borderId="10" xfId="0" applyNumberFormat="1" applyFont="1" applyBorder="1" applyAlignment="1">
      <alignment horizontal="center" vertical="center"/>
    </xf>
    <xf numFmtId="49" fontId="2" fillId="0" borderId="10" xfId="0" applyNumberFormat="1" applyFont="1" applyBorder="1" applyAlignment="1">
      <alignment horizontal="center" vertical="center"/>
    </xf>
    <xf numFmtId="4" fontId="63" fillId="0" borderId="10" xfId="0" applyNumberFormat="1" applyFont="1" applyBorder="1" applyAlignment="1">
      <alignment vertical="center"/>
    </xf>
    <xf numFmtId="1" fontId="2" fillId="0" borderId="10" xfId="0" applyNumberFormat="1" applyFont="1" applyBorder="1" applyAlignment="1">
      <alignment horizontal="center" vertical="center"/>
    </xf>
    <xf numFmtId="49" fontId="63" fillId="0" borderId="10" xfId="0" applyNumberFormat="1" applyFont="1" applyBorder="1" applyAlignment="1">
      <alignment horizontal="left" vertical="center" wrapText="1"/>
    </xf>
    <xf numFmtId="49" fontId="2" fillId="0" borderId="10" xfId="0" applyNumberFormat="1" applyFont="1" applyBorder="1" applyAlignment="1">
      <alignment horizontal="left" vertical="center" wrapText="1"/>
    </xf>
    <xf numFmtId="4" fontId="2" fillId="0" borderId="10" xfId="0" applyNumberFormat="1" applyFont="1" applyBorder="1" applyAlignment="1">
      <alignment vertical="center"/>
    </xf>
    <xf numFmtId="4" fontId="2" fillId="0" borderId="10" xfId="411" applyNumberFormat="1" applyFont="1" applyBorder="1" applyAlignment="1">
      <alignment horizontal="right" vertical="center"/>
    </xf>
    <xf numFmtId="4" fontId="2" fillId="0" borderId="10" xfId="404" applyNumberFormat="1" applyFont="1" applyFill="1" applyBorder="1" applyAlignment="1" applyProtection="1">
      <alignment horizontal="right" vertical="center"/>
    </xf>
    <xf numFmtId="165" fontId="2" fillId="0" borderId="0" xfId="390" applyFont="1" applyFill="1" applyBorder="1" applyAlignment="1">
      <alignment horizontal="center" vertical="center"/>
    </xf>
    <xf numFmtId="0" fontId="3" fillId="55" borderId="10" xfId="131" applyFont="1" applyFill="1" applyBorder="1" applyAlignment="1">
      <alignment vertical="center" wrapText="1"/>
    </xf>
    <xf numFmtId="0" fontId="3" fillId="55" borderId="10" xfId="131" applyFont="1" applyFill="1" applyBorder="1" applyAlignment="1">
      <alignment horizontal="center" vertical="center" wrapText="1"/>
    </xf>
    <xf numFmtId="0" fontId="3" fillId="55" borderId="10" xfId="131" applyFont="1" applyFill="1" applyBorder="1" applyAlignment="1">
      <alignment horizontal="center" vertical="center"/>
    </xf>
    <xf numFmtId="4" fontId="64" fillId="55" borderId="10" xfId="131" applyNumberFormat="1" applyFont="1" applyFill="1" applyBorder="1" applyAlignment="1">
      <alignment horizontal="right" vertical="center"/>
    </xf>
    <xf numFmtId="4" fontId="3" fillId="55" borderId="10" xfId="131" applyNumberFormat="1" applyFont="1" applyFill="1" applyBorder="1" applyAlignment="1">
      <alignment horizontal="right" vertical="center"/>
    </xf>
    <xf numFmtId="4" fontId="3" fillId="55" borderId="10" xfId="131" applyNumberFormat="1" applyFont="1" applyFill="1" applyBorder="1" applyAlignment="1">
      <alignment vertical="center"/>
    </xf>
    <xf numFmtId="10" fontId="2" fillId="16" borderId="24" xfId="146" applyNumberFormat="1" applyFont="1" applyFill="1" applyBorder="1" applyAlignment="1">
      <alignment horizontal="center" vertical="center"/>
    </xf>
    <xf numFmtId="10" fontId="2" fillId="16" borderId="25" xfId="146" applyNumberFormat="1" applyFont="1" applyFill="1" applyBorder="1" applyAlignment="1">
      <alignment horizontal="center" vertical="center"/>
    </xf>
    <xf numFmtId="10" fontId="2" fillId="16" borderId="27" xfId="146" applyNumberFormat="1" applyFont="1" applyFill="1" applyBorder="1" applyAlignment="1">
      <alignment horizontal="center" vertical="center"/>
    </xf>
    <xf numFmtId="10" fontId="2" fillId="16" borderId="28" xfId="146" applyNumberFormat="1" applyFont="1" applyFill="1" applyBorder="1" applyAlignment="1">
      <alignment horizontal="center" vertical="center"/>
    </xf>
    <xf numFmtId="10" fontId="2" fillId="16" borderId="31" xfId="146" applyNumberFormat="1" applyFont="1" applyFill="1" applyBorder="1" applyAlignment="1">
      <alignment horizontal="center" vertical="center"/>
    </xf>
    <xf numFmtId="0" fontId="3" fillId="16" borderId="32" xfId="146" applyFont="1" applyFill="1" applyBorder="1" applyAlignment="1">
      <alignment horizontal="center" vertical="center"/>
    </xf>
    <xf numFmtId="0" fontId="2" fillId="16" borderId="0" xfId="146" applyFont="1" applyFill="1" applyAlignment="1">
      <alignment vertical="center"/>
    </xf>
    <xf numFmtId="10" fontId="2" fillId="0" borderId="24" xfId="258" applyNumberFormat="1" applyFont="1" applyBorder="1" applyAlignment="1">
      <alignment horizontal="center" vertical="center"/>
    </xf>
    <xf numFmtId="10" fontId="2" fillId="16" borderId="32" xfId="146" applyNumberFormat="1" applyFont="1" applyFill="1" applyBorder="1" applyAlignment="1">
      <alignment horizontal="center" vertical="center"/>
    </xf>
    <xf numFmtId="10" fontId="3" fillId="16" borderId="31" xfId="146" applyNumberFormat="1" applyFont="1" applyFill="1" applyBorder="1" applyAlignment="1">
      <alignment horizontal="center" vertical="center"/>
    </xf>
    <xf numFmtId="0" fontId="3" fillId="16" borderId="22" xfId="146" applyFont="1" applyFill="1" applyBorder="1" applyAlignment="1">
      <alignment horizontal="center" vertical="center"/>
    </xf>
    <xf numFmtId="0" fontId="2" fillId="16" borderId="25" xfId="146" applyFont="1" applyFill="1" applyBorder="1" applyAlignment="1">
      <alignment vertical="center"/>
    </xf>
    <xf numFmtId="10" fontId="3" fillId="19" borderId="22" xfId="268" applyNumberFormat="1" applyFont="1" applyFill="1" applyBorder="1" applyAlignment="1">
      <alignment horizontal="center" vertical="center"/>
    </xf>
    <xf numFmtId="10" fontId="2" fillId="50" borderId="27" xfId="146" applyNumberFormat="1" applyFont="1" applyFill="1" applyBorder="1" applyAlignment="1">
      <alignment horizontal="center" vertical="center"/>
    </xf>
    <xf numFmtId="10" fontId="2" fillId="50" borderId="28" xfId="146" applyNumberFormat="1" applyFont="1" applyFill="1" applyBorder="1" applyAlignment="1">
      <alignment horizontal="center" vertical="center"/>
    </xf>
    <xf numFmtId="10" fontId="2" fillId="50" borderId="24" xfId="146" applyNumberFormat="1" applyFont="1" applyFill="1" applyBorder="1" applyAlignment="1">
      <alignment horizontal="center" vertical="center"/>
    </xf>
    <xf numFmtId="10" fontId="2" fillId="50" borderId="31" xfId="146" applyNumberFormat="1" applyFont="1" applyFill="1" applyBorder="1" applyAlignment="1">
      <alignment horizontal="center" vertical="center"/>
    </xf>
    <xf numFmtId="165" fontId="2" fillId="0" borderId="0" xfId="390" applyFont="1" applyFill="1" applyBorder="1" applyAlignment="1">
      <alignment vertical="center"/>
    </xf>
    <xf numFmtId="10" fontId="2" fillId="0" borderId="0" xfId="248" applyNumberFormat="1" applyFont="1" applyFill="1" applyAlignment="1">
      <alignment vertical="center"/>
    </xf>
    <xf numFmtId="43" fontId="63" fillId="0" borderId="0" xfId="0" applyNumberFormat="1" applyFont="1"/>
    <xf numFmtId="9" fontId="2" fillId="104" borderId="12" xfId="143" applyNumberFormat="1" applyFont="1" applyFill="1" applyBorder="1" applyAlignment="1">
      <alignment horizontal="center" vertical="center"/>
    </xf>
    <xf numFmtId="166" fontId="3" fillId="53" borderId="10" xfId="143" applyNumberFormat="1" applyFont="1" applyFill="1" applyBorder="1" applyAlignment="1">
      <alignment horizontal="center"/>
    </xf>
    <xf numFmtId="166" fontId="63" fillId="0" borderId="0" xfId="0" applyNumberFormat="1" applyFont="1"/>
    <xf numFmtId="4" fontId="0" fillId="0" borderId="0" xfId="0" applyNumberFormat="1"/>
    <xf numFmtId="165" fontId="0" fillId="0" borderId="0" xfId="390" applyFont="1"/>
    <xf numFmtId="0" fontId="63" fillId="0" borderId="0" xfId="0" applyFont="1" applyAlignment="1">
      <alignment horizontal="center"/>
    </xf>
    <xf numFmtId="166" fontId="63" fillId="0" borderId="0" xfId="0" applyNumberFormat="1" applyFont="1" applyAlignment="1">
      <alignment horizontal="center"/>
    </xf>
    <xf numFmtId="10" fontId="63" fillId="0" borderId="0" xfId="248" applyNumberFormat="1" applyFont="1" applyAlignment="1">
      <alignment horizontal="center"/>
    </xf>
    <xf numFmtId="43" fontId="63" fillId="0" borderId="0" xfId="0" applyNumberFormat="1" applyFont="1" applyAlignment="1">
      <alignment horizontal="center"/>
    </xf>
    <xf numFmtId="165" fontId="63" fillId="0" borderId="0" xfId="390" applyFont="1" applyAlignment="1">
      <alignment horizontal="center"/>
    </xf>
    <xf numFmtId="0" fontId="3" fillId="0" borderId="0" xfId="238" applyFont="1" applyAlignment="1">
      <alignment horizontal="right" vertical="center" wrapText="1"/>
    </xf>
    <xf numFmtId="4" fontId="2" fillId="105" borderId="10" xfId="85" applyNumberFormat="1" applyFont="1" applyFill="1" applyBorder="1" applyAlignment="1">
      <alignment horizontal="right" vertical="center"/>
    </xf>
    <xf numFmtId="4" fontId="2" fillId="105" borderId="10" xfId="131" applyNumberFormat="1" applyFill="1" applyBorder="1" applyAlignment="1">
      <alignment vertical="center"/>
    </xf>
    <xf numFmtId="4" fontId="63" fillId="0" borderId="10" xfId="85" applyNumberFormat="1" applyFont="1" applyFill="1" applyBorder="1" applyAlignment="1">
      <alignment horizontal="right" vertical="center" wrapText="1"/>
    </xf>
    <xf numFmtId="4" fontId="2" fillId="0" borderId="10" xfId="85" applyNumberFormat="1" applyFont="1" applyFill="1" applyBorder="1" applyAlignment="1">
      <alignment horizontal="right" vertical="center" wrapText="1"/>
    </xf>
    <xf numFmtId="0" fontId="3" fillId="53" borderId="10" xfId="178" applyFont="1" applyFill="1" applyBorder="1" applyAlignment="1">
      <alignment horizontal="right" vertical="center"/>
    </xf>
    <xf numFmtId="0" fontId="3" fillId="50" borderId="14" xfId="176" applyFont="1" applyFill="1" applyBorder="1" applyAlignment="1">
      <alignment horizontal="center"/>
    </xf>
    <xf numFmtId="0" fontId="3" fillId="50" borderId="0" xfId="1" applyNumberFormat="1" applyFont="1" applyFill="1" applyBorder="1" applyAlignment="1" applyProtection="1">
      <alignment vertical="center" wrapText="1"/>
    </xf>
    <xf numFmtId="0" fontId="3" fillId="0" borderId="0" xfId="238" applyFont="1" applyAlignment="1">
      <alignment horizontal="right" vertical="center" wrapText="1"/>
    </xf>
    <xf numFmtId="0" fontId="3" fillId="0" borderId="37" xfId="238" applyFont="1" applyBorder="1" applyAlignment="1">
      <alignment horizontal="right" vertical="center" wrapText="1"/>
    </xf>
    <xf numFmtId="0" fontId="4" fillId="0" borderId="0" xfId="118" applyFont="1" applyAlignment="1">
      <alignment horizontal="center" vertical="center"/>
    </xf>
    <xf numFmtId="167" fontId="4" fillId="0" borderId="0" xfId="118" applyNumberFormat="1" applyFont="1" applyAlignment="1">
      <alignment horizontal="center" vertical="center" wrapText="1"/>
    </xf>
    <xf numFmtId="0" fontId="3" fillId="53" borderId="10" xfId="404" applyNumberFormat="1" applyFont="1" applyFill="1" applyBorder="1" applyAlignment="1">
      <alignment horizontal="right" vertical="center" wrapText="1"/>
    </xf>
    <xf numFmtId="0" fontId="4" fillId="50" borderId="0" xfId="121" applyFont="1" applyFill="1" applyAlignment="1">
      <alignment horizontal="center" vertical="center"/>
    </xf>
    <xf numFmtId="176" fontId="4" fillId="50" borderId="0" xfId="390" applyNumberFormat="1" applyFont="1" applyFill="1" applyBorder="1" applyAlignment="1">
      <alignment horizontal="right" vertical="center"/>
    </xf>
    <xf numFmtId="176" fontId="4" fillId="50" borderId="0" xfId="390" applyNumberFormat="1" applyFont="1" applyFill="1" applyAlignment="1">
      <alignment horizontal="right" vertical="center"/>
    </xf>
    <xf numFmtId="0" fontId="65" fillId="50" borderId="0" xfId="121" applyFont="1" applyFill="1" applyAlignment="1">
      <alignment horizontal="center"/>
    </xf>
    <xf numFmtId="0" fontId="65" fillId="50" borderId="0" xfId="1" applyNumberFormat="1" applyFont="1" applyFill="1" applyBorder="1" applyAlignment="1" applyProtection="1">
      <alignment vertical="center" wrapText="1"/>
    </xf>
    <xf numFmtId="0" fontId="3" fillId="49" borderId="36" xfId="143" applyFont="1" applyFill="1" applyBorder="1" applyAlignment="1">
      <alignment horizontal="center" vertical="center"/>
    </xf>
    <xf numFmtId="0" fontId="3" fillId="49" borderId="34" xfId="143" applyFont="1" applyFill="1" applyBorder="1" applyAlignment="1">
      <alignment horizontal="center" vertical="center"/>
    </xf>
    <xf numFmtId="0" fontId="65" fillId="50" borderId="0" xfId="143" applyFont="1" applyFill="1" applyAlignment="1">
      <alignment horizontal="center" vertical="center"/>
    </xf>
    <xf numFmtId="16" fontId="3" fillId="49" borderId="36" xfId="143" applyNumberFormat="1" applyFont="1" applyFill="1" applyBorder="1" applyAlignment="1">
      <alignment horizontal="center" vertical="center"/>
    </xf>
    <xf numFmtId="16" fontId="3" fillId="49" borderId="34" xfId="143" applyNumberFormat="1" applyFont="1" applyFill="1" applyBorder="1" applyAlignment="1">
      <alignment horizontal="center" vertical="center"/>
    </xf>
    <xf numFmtId="0" fontId="3" fillId="0" borderId="10" xfId="143" quotePrefix="1" applyFont="1" applyBorder="1" applyAlignment="1">
      <alignment horizontal="center" vertical="center"/>
    </xf>
    <xf numFmtId="0" fontId="3" fillId="0" borderId="10" xfId="143" applyFont="1" applyBorder="1" applyAlignment="1">
      <alignment horizontal="center" vertical="center"/>
    </xf>
    <xf numFmtId="0" fontId="3" fillId="0" borderId="10" xfId="143" applyFont="1" applyBorder="1" applyAlignment="1">
      <alignment horizontal="left" vertical="center" wrapText="1"/>
    </xf>
    <xf numFmtId="0" fontId="3" fillId="49" borderId="18" xfId="143" applyFont="1" applyFill="1" applyBorder="1" applyAlignment="1">
      <alignment horizontal="center" vertical="center"/>
    </xf>
    <xf numFmtId="0" fontId="3" fillId="49" borderId="16" xfId="143" applyFont="1" applyFill="1" applyBorder="1" applyAlignment="1">
      <alignment horizontal="center" vertical="center"/>
    </xf>
    <xf numFmtId="0" fontId="3" fillId="53" borderId="18" xfId="143" applyFont="1" applyFill="1" applyBorder="1" applyAlignment="1">
      <alignment horizontal="right" vertical="center"/>
    </xf>
    <xf numFmtId="0" fontId="3" fillId="53" borderId="16" xfId="143" applyFont="1" applyFill="1" applyBorder="1" applyAlignment="1">
      <alignment horizontal="right" vertical="center"/>
    </xf>
    <xf numFmtId="4" fontId="3" fillId="0" borderId="10" xfId="143" applyNumberFormat="1" applyFont="1" applyBorder="1" applyAlignment="1">
      <alignment horizontal="left" vertical="center" wrapText="1"/>
    </xf>
    <xf numFmtId="0" fontId="3" fillId="0" borderId="12" xfId="143" applyFont="1" applyBorder="1" applyAlignment="1">
      <alignment horizontal="left" vertical="center" wrapText="1"/>
    </xf>
    <xf numFmtId="0" fontId="3" fillId="0" borderId="34" xfId="143" applyFont="1" applyBorder="1" applyAlignment="1">
      <alignment horizontal="left" vertical="center" wrapText="1"/>
    </xf>
    <xf numFmtId="0" fontId="3" fillId="0" borderId="36" xfId="143" quotePrefix="1" applyFont="1" applyBorder="1" applyAlignment="1">
      <alignment horizontal="center" vertical="center"/>
    </xf>
    <xf numFmtId="0" fontId="3" fillId="0" borderId="12" xfId="143" quotePrefix="1" applyFont="1" applyBorder="1" applyAlignment="1">
      <alignment horizontal="center" vertical="center"/>
    </xf>
    <xf numFmtId="0" fontId="3" fillId="0" borderId="34" xfId="143" quotePrefix="1" applyFont="1" applyBorder="1" applyAlignment="1">
      <alignment horizontal="center" vertical="center"/>
    </xf>
    <xf numFmtId="0" fontId="3" fillId="0" borderId="55" xfId="143" quotePrefix="1" applyFont="1" applyBorder="1" applyAlignment="1">
      <alignment horizontal="center" vertical="center"/>
    </xf>
    <xf numFmtId="0" fontId="3" fillId="0" borderId="56" xfId="143" quotePrefix="1" applyFont="1" applyBorder="1" applyAlignment="1">
      <alignment horizontal="center" vertical="center"/>
    </xf>
    <xf numFmtId="0" fontId="3" fillId="0" borderId="54" xfId="143" quotePrefix="1" applyFont="1" applyBorder="1" applyAlignment="1">
      <alignment horizontal="center" vertical="center"/>
    </xf>
    <xf numFmtId="4" fontId="3" fillId="0" borderId="57" xfId="143" applyNumberFormat="1" applyFont="1" applyBorder="1" applyAlignment="1">
      <alignment horizontal="left" vertical="center" wrapText="1"/>
    </xf>
    <xf numFmtId="0" fontId="3" fillId="0" borderId="37" xfId="143" applyFont="1" applyBorder="1" applyAlignment="1">
      <alignment horizontal="left" vertical="center" wrapText="1"/>
    </xf>
    <xf numFmtId="0" fontId="3" fillId="0" borderId="58" xfId="143" applyFont="1" applyBorder="1" applyAlignment="1">
      <alignment horizontal="left" vertical="center" wrapText="1"/>
    </xf>
    <xf numFmtId="4" fontId="3" fillId="0" borderId="36" xfId="143" applyNumberFormat="1" applyFont="1" applyBorder="1" applyAlignment="1">
      <alignment horizontal="left" vertical="center" wrapText="1"/>
    </xf>
    <xf numFmtId="4" fontId="3" fillId="0" borderId="12" xfId="143" applyNumberFormat="1" applyFont="1" applyBorder="1" applyAlignment="1">
      <alignment horizontal="left" vertical="center" wrapText="1"/>
    </xf>
    <xf numFmtId="4" fontId="3" fillId="0" borderId="34" xfId="143" applyNumberFormat="1" applyFont="1" applyBorder="1" applyAlignment="1">
      <alignment horizontal="left" vertical="center" wrapText="1"/>
    </xf>
    <xf numFmtId="0" fontId="4" fillId="50" borderId="0" xfId="121" applyFont="1" applyFill="1" applyAlignment="1">
      <alignment horizontal="center"/>
    </xf>
    <xf numFmtId="0" fontId="4" fillId="50" borderId="0" xfId="1" applyNumberFormat="1" applyFill="1" applyBorder="1" applyAlignment="1" applyProtection="1">
      <alignment vertical="center" wrapText="1"/>
    </xf>
    <xf numFmtId="0" fontId="4" fillId="50" borderId="0" xfId="143" applyFont="1" applyFill="1" applyAlignment="1">
      <alignment horizontal="center" vertical="center"/>
    </xf>
    <xf numFmtId="0" fontId="3" fillId="49" borderId="15" xfId="143" applyFont="1" applyFill="1" applyBorder="1" applyAlignment="1">
      <alignment horizontal="center" vertical="center"/>
    </xf>
    <xf numFmtId="49" fontId="3" fillId="0" borderId="10" xfId="143" applyNumberFormat="1" applyFont="1" applyBorder="1" applyAlignment="1">
      <alignment horizontal="left" vertical="center" wrapText="1"/>
    </xf>
    <xf numFmtId="0" fontId="3" fillId="54" borderId="18" xfId="143" applyFont="1" applyFill="1" applyBorder="1" applyAlignment="1">
      <alignment horizontal="right" vertical="center"/>
    </xf>
    <xf numFmtId="0" fontId="3" fillId="54" borderId="16" xfId="143" applyFont="1" applyFill="1" applyBorder="1" applyAlignment="1">
      <alignment horizontal="right" vertical="center"/>
    </xf>
    <xf numFmtId="0" fontId="3" fillId="51" borderId="18" xfId="143" applyFont="1" applyFill="1" applyBorder="1" applyAlignment="1">
      <alignment horizontal="right" vertical="center"/>
    </xf>
    <xf numFmtId="0" fontId="3" fillId="51" borderId="16" xfId="143" applyFont="1" applyFill="1" applyBorder="1" applyAlignment="1">
      <alignment horizontal="right" vertical="center"/>
    </xf>
    <xf numFmtId="0" fontId="3" fillId="50" borderId="23" xfId="121" applyFont="1" applyFill="1" applyBorder="1" applyAlignment="1">
      <alignment horizontal="right" vertical="center"/>
    </xf>
    <xf numFmtId="0" fontId="3" fillId="50" borderId="29" xfId="121" applyFont="1" applyFill="1" applyBorder="1" applyAlignment="1">
      <alignment horizontal="right" vertical="center"/>
    </xf>
    <xf numFmtId="10" fontId="3" fillId="50" borderId="33" xfId="271" applyNumberFormat="1" applyFont="1" applyFill="1" applyBorder="1" applyAlignment="1">
      <alignment horizontal="center" vertical="center"/>
    </xf>
    <xf numFmtId="10" fontId="3" fillId="50" borderId="25" xfId="271" applyNumberFormat="1" applyFont="1" applyFill="1" applyBorder="1" applyAlignment="1">
      <alignment horizontal="center" vertical="center"/>
    </xf>
    <xf numFmtId="10" fontId="3" fillId="50" borderId="30" xfId="271" applyNumberFormat="1" applyFont="1" applyFill="1" applyBorder="1" applyAlignment="1">
      <alignment horizontal="center" vertical="center"/>
    </xf>
    <xf numFmtId="10" fontId="3" fillId="50" borderId="32" xfId="271" applyNumberFormat="1" applyFont="1" applyFill="1" applyBorder="1" applyAlignment="1">
      <alignment horizontal="center" vertical="center"/>
    </xf>
    <xf numFmtId="0" fontId="2" fillId="50" borderId="0" xfId="121" applyFill="1" applyAlignment="1">
      <alignment horizontal="justify" wrapText="1"/>
    </xf>
    <xf numFmtId="0" fontId="2" fillId="50" borderId="0" xfId="121" applyFill="1" applyAlignment="1">
      <alignment horizontal="right" vertical="center"/>
    </xf>
    <xf numFmtId="0" fontId="2" fillId="50" borderId="14" xfId="121" applyFill="1" applyBorder="1" applyAlignment="1">
      <alignment horizontal="center"/>
    </xf>
    <xf numFmtId="0" fontId="2" fillId="50" borderId="14" xfId="121" quotePrefix="1" applyFill="1" applyBorder="1" applyAlignment="1">
      <alignment horizontal="center"/>
    </xf>
    <xf numFmtId="0" fontId="2" fillId="50" borderId="0" xfId="121" quotePrefix="1" applyFill="1" applyAlignment="1">
      <alignment horizontal="left" vertical="center"/>
    </xf>
    <xf numFmtId="0" fontId="2" fillId="50" borderId="35" xfId="121" applyFill="1" applyBorder="1" applyAlignment="1">
      <alignment horizontal="center"/>
    </xf>
    <xf numFmtId="0" fontId="2" fillId="50" borderId="35" xfId="121" quotePrefix="1" applyFill="1" applyBorder="1" applyAlignment="1">
      <alignment horizontal="center"/>
    </xf>
    <xf numFmtId="171" fontId="2" fillId="50" borderId="35" xfId="121" applyNumberFormat="1" applyFill="1" applyBorder="1" applyAlignment="1">
      <alignment horizontal="center"/>
    </xf>
    <xf numFmtId="171" fontId="2" fillId="50" borderId="35" xfId="121" quotePrefix="1" applyNumberFormat="1" applyFill="1" applyBorder="1" applyAlignment="1">
      <alignment horizontal="center"/>
    </xf>
    <xf numFmtId="0" fontId="67" fillId="50" borderId="0" xfId="121" applyFont="1" applyFill="1" applyAlignment="1">
      <alignment horizontal="center"/>
    </xf>
    <xf numFmtId="10" fontId="3" fillId="50" borderId="33" xfId="270" applyNumberFormat="1" applyFont="1" applyFill="1" applyBorder="1" applyAlignment="1">
      <alignment horizontal="center" vertical="center"/>
    </xf>
    <xf numFmtId="10" fontId="3" fillId="50" borderId="25" xfId="270" applyNumberFormat="1" applyFont="1" applyFill="1" applyBorder="1" applyAlignment="1">
      <alignment horizontal="center" vertical="center"/>
    </xf>
    <xf numFmtId="10" fontId="3" fillId="50" borderId="30" xfId="270" applyNumberFormat="1" applyFont="1" applyFill="1" applyBorder="1" applyAlignment="1">
      <alignment horizontal="center" vertical="center"/>
    </xf>
    <xf numFmtId="10" fontId="3" fillId="50" borderId="32" xfId="270" applyNumberFormat="1" applyFont="1" applyFill="1" applyBorder="1" applyAlignment="1">
      <alignment horizontal="center" vertical="center"/>
    </xf>
    <xf numFmtId="0" fontId="2" fillId="0" borderId="0" xfId="121" applyAlignment="1">
      <alignment horizontal="justify" wrapText="1"/>
    </xf>
    <xf numFmtId="0" fontId="4" fillId="50" borderId="0" xfId="121" applyFont="1" applyFill="1" applyAlignment="1">
      <alignment horizontal="center" vertical="top"/>
    </xf>
    <xf numFmtId="0" fontId="3" fillId="16" borderId="19" xfId="146" applyFont="1" applyFill="1" applyBorder="1" applyAlignment="1">
      <alignment horizontal="center" vertical="center"/>
    </xf>
    <xf numFmtId="0" fontId="2" fillId="16" borderId="33" xfId="146" applyFont="1" applyFill="1" applyBorder="1" applyAlignment="1">
      <alignment horizontal="left" vertical="center"/>
    </xf>
    <xf numFmtId="0" fontId="2" fillId="50" borderId="0" xfId="146" applyFont="1" applyFill="1" applyAlignment="1">
      <alignment horizontal="left" vertical="center"/>
    </xf>
    <xf numFmtId="0" fontId="2" fillId="16" borderId="30" xfId="146" applyFont="1" applyFill="1" applyBorder="1" applyAlignment="1">
      <alignment horizontal="left" vertical="center"/>
    </xf>
    <xf numFmtId="0" fontId="2" fillId="50" borderId="0" xfId="179" applyFont="1" applyFill="1" applyAlignment="1">
      <alignment horizontal="left" vertical="center"/>
    </xf>
    <xf numFmtId="0" fontId="2" fillId="16" borderId="30" xfId="146" applyFont="1" applyFill="1" applyBorder="1" applyAlignment="1">
      <alignment horizontal="left" vertical="center" wrapText="1"/>
    </xf>
    <xf numFmtId="0" fontId="2" fillId="16" borderId="32" xfId="146" applyFont="1" applyFill="1" applyBorder="1" applyAlignment="1">
      <alignment horizontal="left" vertical="center" wrapText="1"/>
    </xf>
    <xf numFmtId="0" fontId="3" fillId="19" borderId="21" xfId="146" applyFont="1" applyFill="1" applyBorder="1" applyAlignment="1">
      <alignment horizontal="center" vertical="center"/>
    </xf>
    <xf numFmtId="0" fontId="2" fillId="50" borderId="0" xfId="121" applyFill="1" applyAlignment="1">
      <alignment horizontal="left" vertical="top" wrapText="1"/>
    </xf>
    <xf numFmtId="0" fontId="3" fillId="16" borderId="21" xfId="146" applyFont="1" applyFill="1" applyBorder="1" applyAlignment="1">
      <alignment horizontal="left" vertical="center" wrapText="1"/>
    </xf>
    <xf numFmtId="0" fontId="3" fillId="16" borderId="22" xfId="146" applyFont="1" applyFill="1" applyBorder="1" applyAlignment="1">
      <alignment horizontal="left" vertical="center" wrapText="1"/>
    </xf>
  </cellXfs>
  <cellStyles count="833">
    <cellStyle name="12" xfId="2" xr:uid="{00000000-0005-0000-0000-000000000000}"/>
    <cellStyle name="20% - Accent1" xfId="3" xr:uid="{00000000-0005-0000-0000-000001000000}"/>
    <cellStyle name="20% - Accent2" xfId="4" xr:uid="{00000000-0005-0000-0000-000002000000}"/>
    <cellStyle name="20% - Accent3" xfId="5" xr:uid="{00000000-0005-0000-0000-000003000000}"/>
    <cellStyle name="20% - Accent4" xfId="6" xr:uid="{00000000-0005-0000-0000-000004000000}"/>
    <cellStyle name="20% - Accent5" xfId="7" xr:uid="{00000000-0005-0000-0000-000005000000}"/>
    <cellStyle name="20% - Accent6" xfId="8" xr:uid="{00000000-0005-0000-0000-000006000000}"/>
    <cellStyle name="20% - Ênfase1 100" xfId="9" xr:uid="{00000000-0005-0000-0000-000007000000}"/>
    <cellStyle name="20% - Ênfase1 2" xfId="10" xr:uid="{00000000-0005-0000-0000-000008000000}"/>
    <cellStyle name="20% - Ênfase1 2 2" xfId="731" xr:uid="{00000000-0005-0000-0000-000009000000}"/>
    <cellStyle name="20% - Ênfase1 3" xfId="730" xr:uid="{00000000-0005-0000-0000-00000A000000}"/>
    <cellStyle name="20% - Ênfase2 2" xfId="11" xr:uid="{00000000-0005-0000-0000-00000B000000}"/>
    <cellStyle name="20% - Ênfase2 2 2" xfId="733" xr:uid="{00000000-0005-0000-0000-00000C000000}"/>
    <cellStyle name="20% - Ênfase2 3" xfId="732" xr:uid="{00000000-0005-0000-0000-00000D000000}"/>
    <cellStyle name="20% - Ênfase3 2" xfId="12" xr:uid="{00000000-0005-0000-0000-00000E000000}"/>
    <cellStyle name="20% - Ênfase3 2 2" xfId="735" xr:uid="{00000000-0005-0000-0000-00000F000000}"/>
    <cellStyle name="20% - Ênfase3 3" xfId="734" xr:uid="{00000000-0005-0000-0000-000010000000}"/>
    <cellStyle name="20% - Ênfase4 2" xfId="13" xr:uid="{00000000-0005-0000-0000-000011000000}"/>
    <cellStyle name="20% - Ênfase4 2 2" xfId="737" xr:uid="{00000000-0005-0000-0000-000012000000}"/>
    <cellStyle name="20% - Ênfase4 3" xfId="736" xr:uid="{00000000-0005-0000-0000-000013000000}"/>
    <cellStyle name="20% - Ênfase5" xfId="14" builtinId="46" customBuiltin="1"/>
    <cellStyle name="20% - Ênfase5 2" xfId="606" xr:uid="{00000000-0005-0000-0000-000015000000}"/>
    <cellStyle name="20% - Ênfase5 2 2" xfId="739" xr:uid="{00000000-0005-0000-0000-000016000000}"/>
    <cellStyle name="20% - Ênfase5 3" xfId="738" xr:uid="{00000000-0005-0000-0000-000017000000}"/>
    <cellStyle name="20% - Ênfase6" xfId="15" builtinId="50" customBuiltin="1"/>
    <cellStyle name="20% - Ênfase6 2" xfId="607" xr:uid="{00000000-0005-0000-0000-000019000000}"/>
    <cellStyle name="20% - Ênfase6 2 2" xfId="741" xr:uid="{00000000-0005-0000-0000-00001A000000}"/>
    <cellStyle name="20% - Ênfase6 3" xfId="740" xr:uid="{00000000-0005-0000-0000-00001B000000}"/>
    <cellStyle name="40% - Accent1" xfId="16" xr:uid="{00000000-0005-0000-0000-00001C000000}"/>
    <cellStyle name="40% - Accent2" xfId="17" xr:uid="{00000000-0005-0000-0000-00001D000000}"/>
    <cellStyle name="40% - Accent3" xfId="18" xr:uid="{00000000-0005-0000-0000-00001E000000}"/>
    <cellStyle name="40% - Accent4" xfId="19" xr:uid="{00000000-0005-0000-0000-00001F000000}"/>
    <cellStyle name="40% - Accent5" xfId="20" xr:uid="{00000000-0005-0000-0000-000020000000}"/>
    <cellStyle name="40% - Accent6" xfId="21" xr:uid="{00000000-0005-0000-0000-000021000000}"/>
    <cellStyle name="40% - Ênfase1" xfId="22" builtinId="31" customBuiltin="1"/>
    <cellStyle name="40% - Ênfase1 2" xfId="608" xr:uid="{00000000-0005-0000-0000-000023000000}"/>
    <cellStyle name="40% - Ênfase1 2 2" xfId="743" xr:uid="{00000000-0005-0000-0000-000024000000}"/>
    <cellStyle name="40% - Ênfase1 3" xfId="742" xr:uid="{00000000-0005-0000-0000-000025000000}"/>
    <cellStyle name="40% - Ênfase2" xfId="23" builtinId="35" customBuiltin="1"/>
    <cellStyle name="40% - Ênfase2 2" xfId="609" xr:uid="{00000000-0005-0000-0000-000027000000}"/>
    <cellStyle name="40% - Ênfase2 2 2" xfId="744" xr:uid="{00000000-0005-0000-0000-000028000000}"/>
    <cellStyle name="40% - Ênfase3 2" xfId="24" xr:uid="{00000000-0005-0000-0000-000029000000}"/>
    <cellStyle name="40% - Ênfase3 2 2" xfId="746" xr:uid="{00000000-0005-0000-0000-00002A000000}"/>
    <cellStyle name="40% - Ênfase3 3" xfId="745" xr:uid="{00000000-0005-0000-0000-00002B000000}"/>
    <cellStyle name="40% - Ênfase4" xfId="25" builtinId="43" customBuiltin="1"/>
    <cellStyle name="40% - Ênfase4 2" xfId="610" xr:uid="{00000000-0005-0000-0000-00002D000000}"/>
    <cellStyle name="40% - Ênfase4 2 2" xfId="748" xr:uid="{00000000-0005-0000-0000-00002E000000}"/>
    <cellStyle name="40% - Ênfase4 3" xfId="747" xr:uid="{00000000-0005-0000-0000-00002F000000}"/>
    <cellStyle name="40% - Ênfase5" xfId="26" builtinId="47" customBuiltin="1"/>
    <cellStyle name="40% - Ênfase5 2" xfId="611" xr:uid="{00000000-0005-0000-0000-000031000000}"/>
    <cellStyle name="40% - Ênfase5 2 2" xfId="750" xr:uid="{00000000-0005-0000-0000-000032000000}"/>
    <cellStyle name="40% - Ênfase5 3" xfId="749" xr:uid="{00000000-0005-0000-0000-000033000000}"/>
    <cellStyle name="40% - Ênfase6" xfId="27" builtinId="51" customBuiltin="1"/>
    <cellStyle name="40% - Ênfase6 2" xfId="612" xr:uid="{00000000-0005-0000-0000-000035000000}"/>
    <cellStyle name="40% - Ênfase6 2 2" xfId="752" xr:uid="{00000000-0005-0000-0000-000036000000}"/>
    <cellStyle name="40% - Ênfase6 3" xfId="751" xr:uid="{00000000-0005-0000-0000-000037000000}"/>
    <cellStyle name="60% - Accent1" xfId="28" xr:uid="{00000000-0005-0000-0000-000038000000}"/>
    <cellStyle name="60% - Accent2" xfId="29" xr:uid="{00000000-0005-0000-0000-000039000000}"/>
    <cellStyle name="60% - Accent3" xfId="30" xr:uid="{00000000-0005-0000-0000-00003A000000}"/>
    <cellStyle name="60% - Accent4" xfId="31" xr:uid="{00000000-0005-0000-0000-00003B000000}"/>
    <cellStyle name="60% - Accent5" xfId="32" xr:uid="{00000000-0005-0000-0000-00003C000000}"/>
    <cellStyle name="60% - Accent6" xfId="33" xr:uid="{00000000-0005-0000-0000-00003D000000}"/>
    <cellStyle name="60% - Ênfase1 2" xfId="34" xr:uid="{00000000-0005-0000-0000-00003E000000}"/>
    <cellStyle name="60% - Ênfase1 2 2" xfId="754" xr:uid="{00000000-0005-0000-0000-00003F000000}"/>
    <cellStyle name="60% - Ênfase1 3" xfId="753" xr:uid="{00000000-0005-0000-0000-000040000000}"/>
    <cellStyle name="60% - Ênfase2 2" xfId="35" xr:uid="{00000000-0005-0000-0000-000041000000}"/>
    <cellStyle name="60% - Ênfase2 2 2" xfId="755" xr:uid="{00000000-0005-0000-0000-000042000000}"/>
    <cellStyle name="60% - Ênfase3 2" xfId="36" xr:uid="{00000000-0005-0000-0000-000043000000}"/>
    <cellStyle name="60% - Ênfase3 2 2" xfId="757" xr:uid="{00000000-0005-0000-0000-000044000000}"/>
    <cellStyle name="60% - Ênfase3 3" xfId="756" xr:uid="{00000000-0005-0000-0000-000045000000}"/>
    <cellStyle name="60% - Ênfase4 2" xfId="37" xr:uid="{00000000-0005-0000-0000-000046000000}"/>
    <cellStyle name="60% - Ênfase4 2 2" xfId="759" xr:uid="{00000000-0005-0000-0000-000047000000}"/>
    <cellStyle name="60% - Ênfase4 3" xfId="758" xr:uid="{00000000-0005-0000-0000-000048000000}"/>
    <cellStyle name="60% - Ênfase5 2" xfId="38" xr:uid="{00000000-0005-0000-0000-000049000000}"/>
    <cellStyle name="60% - Ênfase5 2 2" xfId="760" xr:uid="{00000000-0005-0000-0000-00004A000000}"/>
    <cellStyle name="60% - Ênfase6 2" xfId="39" xr:uid="{00000000-0005-0000-0000-00004B000000}"/>
    <cellStyle name="60% - Ênfase6 2 2" xfId="762" xr:uid="{00000000-0005-0000-0000-00004C000000}"/>
    <cellStyle name="60% - Ênfase6 3" xfId="761" xr:uid="{00000000-0005-0000-0000-00004D000000}"/>
    <cellStyle name="60% - Ênfase6 37" xfId="40" xr:uid="{00000000-0005-0000-0000-00004E000000}"/>
    <cellStyle name="A3 297 x 420 mm" xfId="613" xr:uid="{00000000-0005-0000-0000-00004F000000}"/>
    <cellStyle name="Accent1" xfId="41" xr:uid="{00000000-0005-0000-0000-000050000000}"/>
    <cellStyle name="Accent2" xfId="42" xr:uid="{00000000-0005-0000-0000-000051000000}"/>
    <cellStyle name="Accent3" xfId="43" xr:uid="{00000000-0005-0000-0000-000052000000}"/>
    <cellStyle name="Accent4" xfId="44" xr:uid="{00000000-0005-0000-0000-000053000000}"/>
    <cellStyle name="Accent5" xfId="45" xr:uid="{00000000-0005-0000-0000-000054000000}"/>
    <cellStyle name="Accent6" xfId="46" xr:uid="{00000000-0005-0000-0000-000055000000}"/>
    <cellStyle name="Bad" xfId="47" xr:uid="{00000000-0005-0000-0000-000056000000}"/>
    <cellStyle name="Bom" xfId="48" builtinId="26" customBuiltin="1"/>
    <cellStyle name="Bom 2" xfId="614" xr:uid="{00000000-0005-0000-0000-000058000000}"/>
    <cellStyle name="Bom 2 2" xfId="763" xr:uid="{00000000-0005-0000-0000-000059000000}"/>
    <cellStyle name="Calculation" xfId="49" xr:uid="{00000000-0005-0000-0000-00005A000000}"/>
    <cellStyle name="Calculation 2" xfId="615" xr:uid="{00000000-0005-0000-0000-00005B000000}"/>
    <cellStyle name="Calculation 3" xfId="616" xr:uid="{00000000-0005-0000-0000-00005C000000}"/>
    <cellStyle name="Calculation 4" xfId="617" xr:uid="{00000000-0005-0000-0000-00005D000000}"/>
    <cellStyle name="Cálculo" xfId="50" builtinId="22" customBuiltin="1"/>
    <cellStyle name="Cálculo 2" xfId="618" xr:uid="{00000000-0005-0000-0000-00005F000000}"/>
    <cellStyle name="Cálculo 2 2" xfId="619" xr:uid="{00000000-0005-0000-0000-000060000000}"/>
    <cellStyle name="Cálculo 2 3" xfId="620" xr:uid="{00000000-0005-0000-0000-000061000000}"/>
    <cellStyle name="Cálculo 2 4" xfId="621" xr:uid="{00000000-0005-0000-0000-000062000000}"/>
    <cellStyle name="Cálculo 2 5" xfId="765" xr:uid="{00000000-0005-0000-0000-000063000000}"/>
    <cellStyle name="Cálculo 3" xfId="764" xr:uid="{00000000-0005-0000-0000-000064000000}"/>
    <cellStyle name="Célula de Verificação" xfId="51" builtinId="23" customBuiltin="1"/>
    <cellStyle name="Célula de Verificação 2" xfId="622" xr:uid="{00000000-0005-0000-0000-000066000000}"/>
    <cellStyle name="Célula de Verificação 2 2" xfId="766" xr:uid="{00000000-0005-0000-0000-000067000000}"/>
    <cellStyle name="Célula Vinculada" xfId="52" builtinId="24" customBuiltin="1"/>
    <cellStyle name="Célula Vinculada 2" xfId="623" xr:uid="{00000000-0005-0000-0000-000069000000}"/>
    <cellStyle name="Check Cell" xfId="53" xr:uid="{00000000-0005-0000-0000-00006A000000}"/>
    <cellStyle name="Currency [0]" xfId="54" xr:uid="{00000000-0005-0000-0000-00006B000000}"/>
    <cellStyle name="Currency [0] 2" xfId="429" xr:uid="{00000000-0005-0000-0000-00006C000000}"/>
    <cellStyle name="Currency_Croqui de Localização" xfId="55" xr:uid="{00000000-0005-0000-0000-00006D000000}"/>
    <cellStyle name="Data" xfId="56" xr:uid="{00000000-0005-0000-0000-00006E000000}"/>
    <cellStyle name="Ênfase1" xfId="57" builtinId="29" customBuiltin="1"/>
    <cellStyle name="Ênfase1 2" xfId="624" xr:uid="{00000000-0005-0000-0000-000070000000}"/>
    <cellStyle name="Ênfase1 2 2" xfId="768" xr:uid="{00000000-0005-0000-0000-000071000000}"/>
    <cellStyle name="Ênfase1 3" xfId="767" xr:uid="{00000000-0005-0000-0000-000072000000}"/>
    <cellStyle name="Ênfase2" xfId="58" builtinId="33" customBuiltin="1"/>
    <cellStyle name="Ênfase2 2" xfId="625" xr:uid="{00000000-0005-0000-0000-000074000000}"/>
    <cellStyle name="Ênfase2 2 2" xfId="769" xr:uid="{00000000-0005-0000-0000-000075000000}"/>
    <cellStyle name="Ênfase3" xfId="59" builtinId="37" customBuiltin="1"/>
    <cellStyle name="Ênfase3 2" xfId="626" xr:uid="{00000000-0005-0000-0000-000077000000}"/>
    <cellStyle name="Ênfase3 2 2" xfId="770" xr:uid="{00000000-0005-0000-0000-000078000000}"/>
    <cellStyle name="Ênfase4" xfId="60" builtinId="41" customBuiltin="1"/>
    <cellStyle name="Ênfase4 2" xfId="627" xr:uid="{00000000-0005-0000-0000-00007A000000}"/>
    <cellStyle name="Ênfase4 2 2" xfId="772" xr:uid="{00000000-0005-0000-0000-00007B000000}"/>
    <cellStyle name="Ênfase4 3" xfId="771" xr:uid="{00000000-0005-0000-0000-00007C000000}"/>
    <cellStyle name="Ênfase5" xfId="61" builtinId="45" customBuiltin="1"/>
    <cellStyle name="Ênfase5 2" xfId="628" xr:uid="{00000000-0005-0000-0000-00007E000000}"/>
    <cellStyle name="Ênfase5 2 2" xfId="773" xr:uid="{00000000-0005-0000-0000-00007F000000}"/>
    <cellStyle name="Ênfase6" xfId="62" builtinId="49" customBuiltin="1"/>
    <cellStyle name="Ênfase6 2" xfId="629" xr:uid="{00000000-0005-0000-0000-000081000000}"/>
    <cellStyle name="Ênfase6 2 2" xfId="774" xr:uid="{00000000-0005-0000-0000-000082000000}"/>
    <cellStyle name="Entrada" xfId="63" builtinId="20" customBuiltin="1"/>
    <cellStyle name="Entrada 2" xfId="630" xr:uid="{00000000-0005-0000-0000-000084000000}"/>
    <cellStyle name="Entrada 2 2" xfId="631" xr:uid="{00000000-0005-0000-0000-000085000000}"/>
    <cellStyle name="Entrada 2 3" xfId="632" xr:uid="{00000000-0005-0000-0000-000086000000}"/>
    <cellStyle name="Entrada 2 4" xfId="633" xr:uid="{00000000-0005-0000-0000-000087000000}"/>
    <cellStyle name="Entrada 2 5" xfId="776" xr:uid="{00000000-0005-0000-0000-000088000000}"/>
    <cellStyle name="Entrada 3" xfId="775" xr:uid="{00000000-0005-0000-0000-000089000000}"/>
    <cellStyle name="Estilo 1" xfId="634" xr:uid="{00000000-0005-0000-0000-00008A000000}"/>
    <cellStyle name="Euro" xfId="64" xr:uid="{00000000-0005-0000-0000-00008B000000}"/>
    <cellStyle name="Excel Built-in Excel Built-in Excel Built-in Excel Built-in Excel Built-in Excel Built-in Excel Built-in Excel Built-in Separador de milhares 4" xfId="65" xr:uid="{00000000-0005-0000-0000-00008C000000}"/>
    <cellStyle name="Excel Built-in Excel Built-in Excel Built-in Excel Built-in Excel Built-in Excel Built-in Excel Built-in Separador de milhares 4" xfId="66" xr:uid="{00000000-0005-0000-0000-00008D000000}"/>
    <cellStyle name="Excel Built-in Normal" xfId="67" xr:uid="{00000000-0005-0000-0000-00008E000000}"/>
    <cellStyle name="Excel Built-in Normal 1" xfId="68" xr:uid="{00000000-0005-0000-0000-00008F000000}"/>
    <cellStyle name="Excel Built-in Normal 1 2" xfId="777" xr:uid="{00000000-0005-0000-0000-000090000000}"/>
    <cellStyle name="Excel Built-in Normal 2" xfId="590" xr:uid="{00000000-0005-0000-0000-000091000000}"/>
    <cellStyle name="Excel Built-in Normal 3" xfId="589" xr:uid="{00000000-0005-0000-0000-000092000000}"/>
    <cellStyle name="Excel_BuiltIn_Comma" xfId="69" xr:uid="{00000000-0005-0000-0000-000093000000}"/>
    <cellStyle name="Explanatory Text" xfId="70" xr:uid="{00000000-0005-0000-0000-000094000000}"/>
    <cellStyle name="Fixo" xfId="71" xr:uid="{00000000-0005-0000-0000-000095000000}"/>
    <cellStyle name="Good" xfId="72" xr:uid="{00000000-0005-0000-0000-000096000000}"/>
    <cellStyle name="Heading" xfId="73" xr:uid="{00000000-0005-0000-0000-000097000000}"/>
    <cellStyle name="Heading 1" xfId="74" xr:uid="{00000000-0005-0000-0000-000098000000}"/>
    <cellStyle name="Heading 2" xfId="75" xr:uid="{00000000-0005-0000-0000-000099000000}"/>
    <cellStyle name="Heading 3" xfId="76" xr:uid="{00000000-0005-0000-0000-00009A000000}"/>
    <cellStyle name="Heading 4" xfId="77" xr:uid="{00000000-0005-0000-0000-00009B000000}"/>
    <cellStyle name="Heading1" xfId="78" xr:uid="{00000000-0005-0000-0000-00009C000000}"/>
    <cellStyle name="Hiperlink 2" xfId="79" xr:uid="{00000000-0005-0000-0000-00009D000000}"/>
    <cellStyle name="Hiperlink 3" xfId="80" xr:uid="{00000000-0005-0000-0000-00009E000000}"/>
    <cellStyle name="Hyperlink 2" xfId="81" xr:uid="{00000000-0005-0000-0000-00009F000000}"/>
    <cellStyle name="Incorreto 2" xfId="635" xr:uid="{00000000-0005-0000-0000-0000A0000000}"/>
    <cellStyle name="Input" xfId="82" xr:uid="{00000000-0005-0000-0000-0000A1000000}"/>
    <cellStyle name="Input 2" xfId="636" xr:uid="{00000000-0005-0000-0000-0000A2000000}"/>
    <cellStyle name="Input 3" xfId="637" xr:uid="{00000000-0005-0000-0000-0000A3000000}"/>
    <cellStyle name="Input 4" xfId="638" xr:uid="{00000000-0005-0000-0000-0000A4000000}"/>
    <cellStyle name="Linked Cell" xfId="83" xr:uid="{00000000-0005-0000-0000-0000A5000000}"/>
    <cellStyle name="Moeda" xfId="84" builtinId="4"/>
    <cellStyle name="Moeda 10" xfId="604" xr:uid="{00000000-0005-0000-0000-0000A7000000}"/>
    <cellStyle name="Moeda 11" xfId="603" xr:uid="{00000000-0005-0000-0000-0000A8000000}"/>
    <cellStyle name="Moeda 13" xfId="639" xr:uid="{00000000-0005-0000-0000-0000A9000000}"/>
    <cellStyle name="Moeda 2" xfId="85" xr:uid="{00000000-0005-0000-0000-0000AA000000}"/>
    <cellStyle name="Moeda 2 10" xfId="86" xr:uid="{00000000-0005-0000-0000-0000AB000000}"/>
    <cellStyle name="Moeda 2 11" xfId="87" xr:uid="{00000000-0005-0000-0000-0000AC000000}"/>
    <cellStyle name="Moeda 2 12" xfId="88" xr:uid="{00000000-0005-0000-0000-0000AD000000}"/>
    <cellStyle name="Moeda 2 13" xfId="89" xr:uid="{00000000-0005-0000-0000-0000AE000000}"/>
    <cellStyle name="Moeda 2 14" xfId="90" xr:uid="{00000000-0005-0000-0000-0000AF000000}"/>
    <cellStyle name="Moeda 2 15" xfId="91" xr:uid="{00000000-0005-0000-0000-0000B0000000}"/>
    <cellStyle name="Moeda 2 16" xfId="92" xr:uid="{00000000-0005-0000-0000-0000B1000000}"/>
    <cellStyle name="Moeda 2 17" xfId="93" xr:uid="{00000000-0005-0000-0000-0000B2000000}"/>
    <cellStyle name="Moeda 2 17 2" xfId="430" xr:uid="{00000000-0005-0000-0000-0000B3000000}"/>
    <cellStyle name="Moeda 2 18" xfId="94" xr:uid="{00000000-0005-0000-0000-0000B4000000}"/>
    <cellStyle name="Moeda 2 18 2" xfId="431" xr:uid="{00000000-0005-0000-0000-0000B5000000}"/>
    <cellStyle name="Moeda 2 19" xfId="95" xr:uid="{00000000-0005-0000-0000-0000B6000000}"/>
    <cellStyle name="Moeda 2 19 2" xfId="432" xr:uid="{00000000-0005-0000-0000-0000B7000000}"/>
    <cellStyle name="Moeda 2 2" xfId="96" xr:uid="{00000000-0005-0000-0000-0000B8000000}"/>
    <cellStyle name="Moeda 2 2 2" xfId="562" xr:uid="{00000000-0005-0000-0000-0000B9000000}"/>
    <cellStyle name="Moeda 2 2 3" xfId="433" xr:uid="{00000000-0005-0000-0000-0000BA000000}"/>
    <cellStyle name="Moeda 2 2 3 2" xfId="640" xr:uid="{00000000-0005-0000-0000-0000BB000000}"/>
    <cellStyle name="Moeda 2 2 4" xfId="641" xr:uid="{00000000-0005-0000-0000-0000BC000000}"/>
    <cellStyle name="Moeda 2 20" xfId="97" xr:uid="{00000000-0005-0000-0000-0000BD000000}"/>
    <cellStyle name="Moeda 2 20 2" xfId="434" xr:uid="{00000000-0005-0000-0000-0000BE000000}"/>
    <cellStyle name="Moeda 2 21" xfId="98" xr:uid="{00000000-0005-0000-0000-0000BF000000}"/>
    <cellStyle name="Moeda 2 21 2" xfId="435" xr:uid="{00000000-0005-0000-0000-0000C0000000}"/>
    <cellStyle name="Moeda 2 22" xfId="99" xr:uid="{00000000-0005-0000-0000-0000C1000000}"/>
    <cellStyle name="Moeda 2 22 2" xfId="100" xr:uid="{00000000-0005-0000-0000-0000C2000000}"/>
    <cellStyle name="Moeda 2 22 2 2" xfId="436" xr:uid="{00000000-0005-0000-0000-0000C3000000}"/>
    <cellStyle name="Moeda 2 23" xfId="812" xr:uid="{00000000-0005-0000-0000-0000C4000000}"/>
    <cellStyle name="Moeda 2 3" xfId="101" xr:uid="{00000000-0005-0000-0000-0000C5000000}"/>
    <cellStyle name="Moeda 2 3 2" xfId="805" xr:uid="{00000000-0005-0000-0000-0000C6000000}"/>
    <cellStyle name="Moeda 2 3 3" xfId="799" xr:uid="{00000000-0005-0000-0000-0000C7000000}"/>
    <cellStyle name="Moeda 2 4" xfId="102" xr:uid="{00000000-0005-0000-0000-0000C8000000}"/>
    <cellStyle name="Moeda 2 4 2" xfId="803" xr:uid="{00000000-0005-0000-0000-0000C9000000}"/>
    <cellStyle name="Moeda 2 4 3" xfId="798" xr:uid="{00000000-0005-0000-0000-0000CA000000}"/>
    <cellStyle name="Moeda 2 5" xfId="103" xr:uid="{00000000-0005-0000-0000-0000CB000000}"/>
    <cellStyle name="Moeda 2 6" xfId="104" xr:uid="{00000000-0005-0000-0000-0000CC000000}"/>
    <cellStyle name="Moeda 2 7" xfId="105" xr:uid="{00000000-0005-0000-0000-0000CD000000}"/>
    <cellStyle name="Moeda 2 8" xfId="106" xr:uid="{00000000-0005-0000-0000-0000CE000000}"/>
    <cellStyle name="Moeda 2 9" xfId="107" xr:uid="{00000000-0005-0000-0000-0000CF000000}"/>
    <cellStyle name="Moeda 2_RESUMO GERAL" xfId="642" xr:uid="{00000000-0005-0000-0000-0000D0000000}"/>
    <cellStyle name="Moeda 3" xfId="108" xr:uid="{00000000-0005-0000-0000-0000D1000000}"/>
    <cellStyle name="Moeda 3 2" xfId="109" xr:uid="{00000000-0005-0000-0000-0000D2000000}"/>
    <cellStyle name="Moeda 3 2 2" xfId="438" xr:uid="{00000000-0005-0000-0000-0000D3000000}"/>
    <cellStyle name="Moeda 3 2 2 2" xfId="643" xr:uid="{00000000-0005-0000-0000-0000D4000000}"/>
    <cellStyle name="Moeda 3 2 3" xfId="644" xr:uid="{00000000-0005-0000-0000-0000D5000000}"/>
    <cellStyle name="Moeda 3 2 4" xfId="592" xr:uid="{00000000-0005-0000-0000-0000D6000000}"/>
    <cellStyle name="Moeda 3 2 5" xfId="821" xr:uid="{00000000-0005-0000-0000-0000D7000000}"/>
    <cellStyle name="Moeda 3 3" xfId="110" xr:uid="{00000000-0005-0000-0000-0000D8000000}"/>
    <cellStyle name="Moeda 3 4" xfId="111" xr:uid="{00000000-0005-0000-0000-0000D9000000}"/>
    <cellStyle name="Moeda 3 5" xfId="437" xr:uid="{00000000-0005-0000-0000-0000DA000000}"/>
    <cellStyle name="Moeda 4" xfId="112" xr:uid="{00000000-0005-0000-0000-0000DB000000}"/>
    <cellStyle name="Moeda 4 2" xfId="602" xr:uid="{00000000-0005-0000-0000-0000DC000000}"/>
    <cellStyle name="Moeda 4 3" xfId="645" xr:uid="{00000000-0005-0000-0000-0000DD000000}"/>
    <cellStyle name="Moeda 4 4" xfId="593" xr:uid="{00000000-0005-0000-0000-0000DE000000}"/>
    <cellStyle name="Moeda 5" xfId="113" xr:uid="{00000000-0005-0000-0000-0000DF000000}"/>
    <cellStyle name="Moeda 5 2" xfId="646" xr:uid="{00000000-0005-0000-0000-0000E0000000}"/>
    <cellStyle name="Moeda 5 2 2" xfId="797" xr:uid="{00000000-0005-0000-0000-0000E1000000}"/>
    <cellStyle name="Moeda 5 3" xfId="591" xr:uid="{00000000-0005-0000-0000-0000E2000000}"/>
    <cellStyle name="Moeda 5 4" xfId="779" xr:uid="{00000000-0005-0000-0000-0000E3000000}"/>
    <cellStyle name="Moeda 5 5" xfId="820" xr:uid="{00000000-0005-0000-0000-0000E4000000}"/>
    <cellStyle name="Moeda 6" xfId="114" xr:uid="{00000000-0005-0000-0000-0000E5000000}"/>
    <cellStyle name="Moeda 6 2" xfId="439" xr:uid="{00000000-0005-0000-0000-0000E6000000}"/>
    <cellStyle name="Moeda 6 2 2" xfId="647" xr:uid="{00000000-0005-0000-0000-0000E7000000}"/>
    <cellStyle name="Moeda 6 3" xfId="778" xr:uid="{00000000-0005-0000-0000-0000E8000000}"/>
    <cellStyle name="Moeda 7" xfId="115" xr:uid="{00000000-0005-0000-0000-0000E9000000}"/>
    <cellStyle name="Moeda 8" xfId="564" xr:uid="{00000000-0005-0000-0000-0000EA000000}"/>
    <cellStyle name="Moeda 8 2" xfId="570" xr:uid="{00000000-0005-0000-0000-0000EB000000}"/>
    <cellStyle name="Moeda 8 3" xfId="573" xr:uid="{00000000-0005-0000-0000-0000EC000000}"/>
    <cellStyle name="Moeda 8 4" xfId="648" xr:uid="{00000000-0005-0000-0000-0000ED000000}"/>
    <cellStyle name="Moeda 9" xfId="649" xr:uid="{00000000-0005-0000-0000-0000EE000000}"/>
    <cellStyle name="Neutra 2" xfId="650" xr:uid="{00000000-0005-0000-0000-0000EF000000}"/>
    <cellStyle name="Neutra 3" xfId="807" xr:uid="{00000000-0005-0000-0000-0000F0000000}"/>
    <cellStyle name="Neutral" xfId="116" xr:uid="{00000000-0005-0000-0000-0000F1000000}"/>
    <cellStyle name="NívelLinha_1" xfId="1" builtinId="1" iLevel="0"/>
    <cellStyle name="Normal" xfId="0" builtinId="0"/>
    <cellStyle name="Normal 10" xfId="117" xr:uid="{00000000-0005-0000-0000-0000F4000000}"/>
    <cellStyle name="Normal 10 2" xfId="118" xr:uid="{00000000-0005-0000-0000-0000F5000000}"/>
    <cellStyle name="Normal 10 3" xfId="651" xr:uid="{00000000-0005-0000-0000-0000F6000000}"/>
    <cellStyle name="Normal 10 4" xfId="601" xr:uid="{00000000-0005-0000-0000-0000F7000000}"/>
    <cellStyle name="Normal 11" xfId="119" xr:uid="{00000000-0005-0000-0000-0000F8000000}"/>
    <cellStyle name="Normal 11 2" xfId="120" xr:uid="{00000000-0005-0000-0000-0000F9000000}"/>
    <cellStyle name="Normal 11 2 2" xfId="822" xr:uid="{00000000-0005-0000-0000-0000FA000000}"/>
    <cellStyle name="Normal 114" xfId="594" xr:uid="{00000000-0005-0000-0000-0000FB000000}"/>
    <cellStyle name="Normal 12" xfId="121" xr:uid="{00000000-0005-0000-0000-0000FC000000}"/>
    <cellStyle name="Normal 12 2" xfId="652" xr:uid="{00000000-0005-0000-0000-0000FD000000}"/>
    <cellStyle name="Normal 13" xfId="122" xr:uid="{00000000-0005-0000-0000-0000FE000000}"/>
    <cellStyle name="Normal 13 2" xfId="819" xr:uid="{00000000-0005-0000-0000-0000FF000000}"/>
    <cellStyle name="Normal 14" xfId="123" xr:uid="{00000000-0005-0000-0000-000000010000}"/>
    <cellStyle name="Normal 14 2" xfId="124" xr:uid="{00000000-0005-0000-0000-000001010000}"/>
    <cellStyle name="Normal 15" xfId="125" xr:uid="{00000000-0005-0000-0000-000002010000}"/>
    <cellStyle name="Normal 16" xfId="126" xr:uid="{00000000-0005-0000-0000-000003010000}"/>
    <cellStyle name="Normal 17" xfId="127" xr:uid="{00000000-0005-0000-0000-000004010000}"/>
    <cellStyle name="Normal 17 2 2" xfId="128" xr:uid="{00000000-0005-0000-0000-000005010000}"/>
    <cellStyle name="Normal 18" xfId="129" xr:uid="{00000000-0005-0000-0000-000006010000}"/>
    <cellStyle name="Normal 19" xfId="130" xr:uid="{00000000-0005-0000-0000-000007010000}"/>
    <cellStyle name="Normal 2" xfId="131" xr:uid="{00000000-0005-0000-0000-000008010000}"/>
    <cellStyle name="Normal 2 10" xfId="132" xr:uid="{00000000-0005-0000-0000-000009010000}"/>
    <cellStyle name="Normal 2 10 2" xfId="133" xr:uid="{00000000-0005-0000-0000-00000A010000}"/>
    <cellStyle name="Normal 2 10_Orçamento- Hospital de Castanhal-Final-31082017" xfId="653" xr:uid="{00000000-0005-0000-0000-00000B010000}"/>
    <cellStyle name="Normal 2 11" xfId="134" xr:uid="{00000000-0005-0000-0000-00000C010000}"/>
    <cellStyle name="Normal 2 12" xfId="135" xr:uid="{00000000-0005-0000-0000-00000D010000}"/>
    <cellStyle name="Normal 2 13" xfId="136" xr:uid="{00000000-0005-0000-0000-00000E010000}"/>
    <cellStyle name="Normal 2 14" xfId="137" xr:uid="{00000000-0005-0000-0000-00000F010000}"/>
    <cellStyle name="Normal 2 15" xfId="138" xr:uid="{00000000-0005-0000-0000-000010010000}"/>
    <cellStyle name="Normal 2 16" xfId="139" xr:uid="{00000000-0005-0000-0000-000011010000}"/>
    <cellStyle name="Normal 2 17" xfId="140" xr:uid="{00000000-0005-0000-0000-000012010000}"/>
    <cellStyle name="Normal 2 18" xfId="141" xr:uid="{00000000-0005-0000-0000-000013010000}"/>
    <cellStyle name="Normal 2 19" xfId="142" xr:uid="{00000000-0005-0000-0000-000014010000}"/>
    <cellStyle name="Normal 2 2" xfId="143" xr:uid="{00000000-0005-0000-0000-000015010000}"/>
    <cellStyle name="Normal 2 2 2" xfId="144" xr:uid="{00000000-0005-0000-0000-000016010000}"/>
    <cellStyle name="Normal 2 2 2 2" xfId="654" xr:uid="{00000000-0005-0000-0000-000017010000}"/>
    <cellStyle name="Normal 2 2 2 2 2" xfId="145" xr:uid="{00000000-0005-0000-0000-000018010000}"/>
    <cellStyle name="Normal 2 2 2 2 2 2" xfId="146" xr:uid="{00000000-0005-0000-0000-000019010000}"/>
    <cellStyle name="Normal 2 2 3" xfId="147" xr:uid="{00000000-0005-0000-0000-00001A010000}"/>
    <cellStyle name="Normal 2 2 3 2" xfId="148" xr:uid="{00000000-0005-0000-0000-00001B010000}"/>
    <cellStyle name="Normal 2 2 3 3" xfId="149" xr:uid="{00000000-0005-0000-0000-00001C010000}"/>
    <cellStyle name="Normal 2 2 4" xfId="150" xr:uid="{00000000-0005-0000-0000-00001D010000}"/>
    <cellStyle name="Normal 2 20" xfId="151" xr:uid="{00000000-0005-0000-0000-00001E010000}"/>
    <cellStyle name="Normal 2 21" xfId="152" xr:uid="{00000000-0005-0000-0000-00001F010000}"/>
    <cellStyle name="Normal 2 22" xfId="153" xr:uid="{00000000-0005-0000-0000-000020010000}"/>
    <cellStyle name="Normal 2 23" xfId="154" xr:uid="{00000000-0005-0000-0000-000021010000}"/>
    <cellStyle name="Normal 2 23 2" xfId="155" xr:uid="{00000000-0005-0000-0000-000022010000}"/>
    <cellStyle name="Normal 2 24" xfId="428" xr:uid="{00000000-0005-0000-0000-000023010000}"/>
    <cellStyle name="Normal 2 24 2" xfId="558" xr:uid="{00000000-0005-0000-0000-000024010000}"/>
    <cellStyle name="Normal 2 3" xfId="156" xr:uid="{00000000-0005-0000-0000-000025010000}"/>
    <cellStyle name="Normal 2 3 2" xfId="585" xr:uid="{00000000-0005-0000-0000-000026010000}"/>
    <cellStyle name="Normal 2 4" xfId="157" xr:uid="{00000000-0005-0000-0000-000027010000}"/>
    <cellStyle name="Normal 2 5" xfId="158" xr:uid="{00000000-0005-0000-0000-000028010000}"/>
    <cellStyle name="Normal 2 6" xfId="159" xr:uid="{00000000-0005-0000-0000-000029010000}"/>
    <cellStyle name="Normal 2 7" xfId="160" xr:uid="{00000000-0005-0000-0000-00002A010000}"/>
    <cellStyle name="Normal 2 8" xfId="161" xr:uid="{00000000-0005-0000-0000-00002B010000}"/>
    <cellStyle name="Normal 2 9" xfId="162" xr:uid="{00000000-0005-0000-0000-00002C010000}"/>
    <cellStyle name="Normal 2_003 - Escola CELPA 11 salas - Versão Final" xfId="163" xr:uid="{00000000-0005-0000-0000-00002D010000}"/>
    <cellStyle name="Normal 20" xfId="164" xr:uid="{00000000-0005-0000-0000-00002E010000}"/>
    <cellStyle name="Normal 21" xfId="165" xr:uid="{00000000-0005-0000-0000-00002F010000}"/>
    <cellStyle name="Normal 22" xfId="166" xr:uid="{00000000-0005-0000-0000-000030010000}"/>
    <cellStyle name="Normal 23" xfId="167" xr:uid="{00000000-0005-0000-0000-000031010000}"/>
    <cellStyle name="Normal 24" xfId="561" xr:uid="{00000000-0005-0000-0000-000032010000}"/>
    <cellStyle name="Normal 24 2" xfId="568" xr:uid="{00000000-0005-0000-0000-000033010000}"/>
    <cellStyle name="Normal 25" xfId="566" xr:uid="{00000000-0005-0000-0000-000034010000}"/>
    <cellStyle name="Normal 25 2" xfId="579" xr:uid="{00000000-0005-0000-0000-000035010000}"/>
    <cellStyle name="Normal 26" xfId="565" xr:uid="{00000000-0005-0000-0000-000036010000}"/>
    <cellStyle name="Normal 26 2" xfId="578" xr:uid="{00000000-0005-0000-0000-000037010000}"/>
    <cellStyle name="Normal 27" xfId="726" xr:uid="{00000000-0005-0000-0000-000038010000}"/>
    <cellStyle name="Normal 28" xfId="727" xr:uid="{00000000-0005-0000-0000-000039010000}"/>
    <cellStyle name="Normal 29" xfId="808" xr:uid="{00000000-0005-0000-0000-00003A010000}"/>
    <cellStyle name="Normal 3" xfId="168" xr:uid="{00000000-0005-0000-0000-00003B010000}"/>
    <cellStyle name="Normal 3 10" xfId="169" xr:uid="{00000000-0005-0000-0000-00003C010000}"/>
    <cellStyle name="Normal 3 11" xfId="170" xr:uid="{00000000-0005-0000-0000-00003D010000}"/>
    <cellStyle name="Normal 3 12" xfId="171" xr:uid="{00000000-0005-0000-0000-00003E010000}"/>
    <cellStyle name="Normal 3 13" xfId="172" xr:uid="{00000000-0005-0000-0000-00003F010000}"/>
    <cellStyle name="Normal 3 14" xfId="173" xr:uid="{00000000-0005-0000-0000-000040010000}"/>
    <cellStyle name="Normal 3 15" xfId="174" xr:uid="{00000000-0005-0000-0000-000041010000}"/>
    <cellStyle name="Normal 3 16" xfId="175" xr:uid="{00000000-0005-0000-0000-000042010000}"/>
    <cellStyle name="Normal 3 17" xfId="780" xr:uid="{00000000-0005-0000-0000-000043010000}"/>
    <cellStyle name="Normal 3 2" xfId="176" xr:uid="{00000000-0005-0000-0000-000044010000}"/>
    <cellStyle name="Normal 3 2 2" xfId="177" xr:uid="{00000000-0005-0000-0000-000045010000}"/>
    <cellStyle name="Normal 3 2 2 2" xfId="559" xr:uid="{00000000-0005-0000-0000-000046010000}"/>
    <cellStyle name="Normal 3 2 3" xfId="574" xr:uid="{00000000-0005-0000-0000-000047010000}"/>
    <cellStyle name="Normal 3 2 3 2" xfId="655" xr:uid="{00000000-0005-0000-0000-000048010000}"/>
    <cellStyle name="Normal 3 3" xfId="178" xr:uid="{00000000-0005-0000-0000-000049010000}"/>
    <cellStyle name="Normal 3 3 2" xfId="179" xr:uid="{00000000-0005-0000-0000-00004A010000}"/>
    <cellStyle name="Normal 3 3 2 2" xfId="832" xr:uid="{00000000-0005-0000-0000-00004B010000}"/>
    <cellStyle name="Normal 3 3 3" xfId="180" xr:uid="{00000000-0005-0000-0000-00004C010000}"/>
    <cellStyle name="Normal 3 3 4" xfId="800" xr:uid="{00000000-0005-0000-0000-00004D010000}"/>
    <cellStyle name="Normal 3 4" xfId="181" xr:uid="{00000000-0005-0000-0000-00004E010000}"/>
    <cellStyle name="Normal 3 4 2" xfId="804" xr:uid="{00000000-0005-0000-0000-00004F010000}"/>
    <cellStyle name="Normal 3 5" xfId="182" xr:uid="{00000000-0005-0000-0000-000050010000}"/>
    <cellStyle name="Normal 3 6" xfId="183" xr:uid="{00000000-0005-0000-0000-000051010000}"/>
    <cellStyle name="Normal 3 7" xfId="184" xr:uid="{00000000-0005-0000-0000-000052010000}"/>
    <cellStyle name="Normal 3 8" xfId="185" xr:uid="{00000000-0005-0000-0000-000053010000}"/>
    <cellStyle name="Normal 3 9" xfId="186" xr:uid="{00000000-0005-0000-0000-000054010000}"/>
    <cellStyle name="Normal 4" xfId="187" xr:uid="{00000000-0005-0000-0000-000055010000}"/>
    <cellStyle name="Normal 4 10" xfId="188" xr:uid="{00000000-0005-0000-0000-000056010000}"/>
    <cellStyle name="Normal 4 11" xfId="189" xr:uid="{00000000-0005-0000-0000-000057010000}"/>
    <cellStyle name="Normal 4 12" xfId="190" xr:uid="{00000000-0005-0000-0000-000058010000}"/>
    <cellStyle name="Normal 4 13" xfId="191" xr:uid="{00000000-0005-0000-0000-000059010000}"/>
    <cellStyle name="Normal 4 14" xfId="192" xr:uid="{00000000-0005-0000-0000-00005A010000}"/>
    <cellStyle name="Normal 4 15" xfId="193" xr:uid="{00000000-0005-0000-0000-00005B010000}"/>
    <cellStyle name="Normal 4 16" xfId="194" xr:uid="{00000000-0005-0000-0000-00005C010000}"/>
    <cellStyle name="Normal 4 17" xfId="195" xr:uid="{00000000-0005-0000-0000-00005D010000}"/>
    <cellStyle name="Normal 4 18" xfId="196" xr:uid="{00000000-0005-0000-0000-00005E010000}"/>
    <cellStyle name="Normal 4 19" xfId="197" xr:uid="{00000000-0005-0000-0000-00005F010000}"/>
    <cellStyle name="Normal 4 2" xfId="198" xr:uid="{00000000-0005-0000-0000-000060010000}"/>
    <cellStyle name="Normal 4 2 2" xfId="199" xr:uid="{00000000-0005-0000-0000-000061010000}"/>
    <cellStyle name="Normal 4 2 2 2" xfId="200" xr:uid="{00000000-0005-0000-0000-000062010000}"/>
    <cellStyle name="Normal 4 2 2 3" xfId="818" xr:uid="{00000000-0005-0000-0000-000063010000}"/>
    <cellStyle name="Normal 4 20" xfId="201" xr:uid="{00000000-0005-0000-0000-000064010000}"/>
    <cellStyle name="Normal 4 21" xfId="202" xr:uid="{00000000-0005-0000-0000-000065010000}"/>
    <cellStyle name="Normal 4 22" xfId="203" xr:uid="{00000000-0005-0000-0000-000066010000}"/>
    <cellStyle name="Normal 4 3" xfId="204" xr:uid="{00000000-0005-0000-0000-000067010000}"/>
    <cellStyle name="Normal 4 4" xfId="205" xr:uid="{00000000-0005-0000-0000-000068010000}"/>
    <cellStyle name="Normal 4 5" xfId="206" xr:uid="{00000000-0005-0000-0000-000069010000}"/>
    <cellStyle name="Normal 4 6" xfId="207" xr:uid="{00000000-0005-0000-0000-00006A010000}"/>
    <cellStyle name="Normal 4 7" xfId="208" xr:uid="{00000000-0005-0000-0000-00006B010000}"/>
    <cellStyle name="Normal 4 8" xfId="209" xr:uid="{00000000-0005-0000-0000-00006C010000}"/>
    <cellStyle name="Normal 4 9" xfId="210" xr:uid="{00000000-0005-0000-0000-00006D010000}"/>
    <cellStyle name="Normal 5" xfId="211" xr:uid="{00000000-0005-0000-0000-00006E010000}"/>
    <cellStyle name="Normal 5 10" xfId="212" xr:uid="{00000000-0005-0000-0000-00006F010000}"/>
    <cellStyle name="Normal 5 11" xfId="213" xr:uid="{00000000-0005-0000-0000-000070010000}"/>
    <cellStyle name="Normal 5 12" xfId="214" xr:uid="{00000000-0005-0000-0000-000071010000}"/>
    <cellStyle name="Normal 5 13" xfId="215" xr:uid="{00000000-0005-0000-0000-000072010000}"/>
    <cellStyle name="Normal 5 14" xfId="216" xr:uid="{00000000-0005-0000-0000-000073010000}"/>
    <cellStyle name="Normal 5 15" xfId="217" xr:uid="{00000000-0005-0000-0000-000074010000}"/>
    <cellStyle name="Normal 5 16" xfId="218" xr:uid="{00000000-0005-0000-0000-000075010000}"/>
    <cellStyle name="Normal 5 17" xfId="219" xr:uid="{00000000-0005-0000-0000-000076010000}"/>
    <cellStyle name="Normal 5 18" xfId="220" xr:uid="{00000000-0005-0000-0000-000077010000}"/>
    <cellStyle name="Normal 5 19" xfId="221" xr:uid="{00000000-0005-0000-0000-000078010000}"/>
    <cellStyle name="Normal 5 2" xfId="222" xr:uid="{00000000-0005-0000-0000-000079010000}"/>
    <cellStyle name="Normal 5 2 2" xfId="571" xr:uid="{00000000-0005-0000-0000-00007A010000}"/>
    <cellStyle name="Normal 5 20" xfId="223" xr:uid="{00000000-0005-0000-0000-00007B010000}"/>
    <cellStyle name="Normal 5 21" xfId="224" xr:uid="{00000000-0005-0000-0000-00007C010000}"/>
    <cellStyle name="Normal 5 22" xfId="225" xr:uid="{00000000-0005-0000-0000-00007D010000}"/>
    <cellStyle name="Normal 5 3" xfId="226" xr:uid="{00000000-0005-0000-0000-00007E010000}"/>
    <cellStyle name="Normal 5 4" xfId="227" xr:uid="{00000000-0005-0000-0000-00007F010000}"/>
    <cellStyle name="Normal 5 5" xfId="228" xr:uid="{00000000-0005-0000-0000-000080010000}"/>
    <cellStyle name="Normal 5 6" xfId="229" xr:uid="{00000000-0005-0000-0000-000081010000}"/>
    <cellStyle name="Normal 5 7" xfId="230" xr:uid="{00000000-0005-0000-0000-000082010000}"/>
    <cellStyle name="Normal 5 8" xfId="231" xr:uid="{00000000-0005-0000-0000-000083010000}"/>
    <cellStyle name="Normal 5 9" xfId="232" xr:uid="{00000000-0005-0000-0000-000084010000}"/>
    <cellStyle name="Normal 6" xfId="233" xr:uid="{00000000-0005-0000-0000-000085010000}"/>
    <cellStyle name="Normal 6 2" xfId="234" xr:uid="{00000000-0005-0000-0000-000086010000}"/>
    <cellStyle name="Normal 6 3" xfId="813" xr:uid="{00000000-0005-0000-0000-000087010000}"/>
    <cellStyle name="Normal 7" xfId="235" xr:uid="{00000000-0005-0000-0000-000088010000}"/>
    <cellStyle name="Normal 7 2" xfId="587" xr:uid="{00000000-0005-0000-0000-000089010000}"/>
    <cellStyle name="Normal 7 3" xfId="814" xr:uid="{00000000-0005-0000-0000-00008A010000}"/>
    <cellStyle name="Normal 8" xfId="236" xr:uid="{00000000-0005-0000-0000-00008B010000}"/>
    <cellStyle name="Normal 8 2" xfId="588" xr:uid="{00000000-0005-0000-0000-00008C010000}"/>
    <cellStyle name="Normal 8 3" xfId="815" xr:uid="{00000000-0005-0000-0000-00008D010000}"/>
    <cellStyle name="Normal 9" xfId="237" xr:uid="{00000000-0005-0000-0000-00008E010000}"/>
    <cellStyle name="Normal 9 2" xfId="600" xr:uid="{00000000-0005-0000-0000-00008F010000}"/>
    <cellStyle name="Normal 9 3" xfId="817" xr:uid="{00000000-0005-0000-0000-000090010000}"/>
    <cellStyle name="Normal_Form.nº15-PR.05 (Medição Resumo)_Med_05" xfId="238" xr:uid="{00000000-0005-0000-0000-000091010000}"/>
    <cellStyle name="Normal_xinguara blokret- emenda transferida" xfId="239" xr:uid="{00000000-0005-0000-0000-000092010000}"/>
    <cellStyle name="Nota 2" xfId="240" xr:uid="{00000000-0005-0000-0000-000093010000}"/>
    <cellStyle name="Nota 2 2" xfId="656" xr:uid="{00000000-0005-0000-0000-000094010000}"/>
    <cellStyle name="Nota 2 3" xfId="657" xr:uid="{00000000-0005-0000-0000-000095010000}"/>
    <cellStyle name="Nota 2 4" xfId="658" xr:uid="{00000000-0005-0000-0000-000096010000}"/>
    <cellStyle name="Nota 2 5" xfId="781" xr:uid="{00000000-0005-0000-0000-000097010000}"/>
    <cellStyle name="Note" xfId="241" xr:uid="{00000000-0005-0000-0000-000098010000}"/>
    <cellStyle name="Note 2" xfId="659" xr:uid="{00000000-0005-0000-0000-000099010000}"/>
    <cellStyle name="Note 3" xfId="660" xr:uid="{00000000-0005-0000-0000-00009A010000}"/>
    <cellStyle name="Note 4" xfId="661" xr:uid="{00000000-0005-0000-0000-00009B010000}"/>
    <cellStyle name="Output" xfId="242" xr:uid="{00000000-0005-0000-0000-00009C010000}"/>
    <cellStyle name="Output 2" xfId="662" xr:uid="{00000000-0005-0000-0000-00009D010000}"/>
    <cellStyle name="Output 3" xfId="663" xr:uid="{00000000-0005-0000-0000-00009E010000}"/>
    <cellStyle name="Output 4" xfId="664" xr:uid="{00000000-0005-0000-0000-00009F010000}"/>
    <cellStyle name="padroes" xfId="243" xr:uid="{00000000-0005-0000-0000-0000A0010000}"/>
    <cellStyle name="Percent" xfId="244" xr:uid="{00000000-0005-0000-0000-0000A1010000}"/>
    <cellStyle name="Percentual" xfId="245" xr:uid="{00000000-0005-0000-0000-0000A2010000}"/>
    <cellStyle name="planilhas" xfId="246" xr:uid="{00000000-0005-0000-0000-0000A3010000}"/>
    <cellStyle name="Ponto" xfId="247" xr:uid="{00000000-0005-0000-0000-0000A4010000}"/>
    <cellStyle name="Porcentagem" xfId="248" builtinId="5"/>
    <cellStyle name="Porcentagem 11" xfId="249" xr:uid="{00000000-0005-0000-0000-0000A6010000}"/>
    <cellStyle name="Porcentagem 2" xfId="250" xr:uid="{00000000-0005-0000-0000-0000A7010000}"/>
    <cellStyle name="Porcentagem 2 2" xfId="251" xr:uid="{00000000-0005-0000-0000-0000A8010000}"/>
    <cellStyle name="Porcentagem 2 2 2" xfId="252" xr:uid="{00000000-0005-0000-0000-0000A9010000}"/>
    <cellStyle name="Porcentagem 2 2 2 2" xfId="253" xr:uid="{00000000-0005-0000-0000-0000AA010000}"/>
    <cellStyle name="Porcentagem 2 2 2 3" xfId="254" xr:uid="{00000000-0005-0000-0000-0000AB010000}"/>
    <cellStyle name="Porcentagem 2 2 3" xfId="255" xr:uid="{00000000-0005-0000-0000-0000AC010000}"/>
    <cellStyle name="Porcentagem 2 2 4" xfId="256" xr:uid="{00000000-0005-0000-0000-0000AD010000}"/>
    <cellStyle name="Porcentagem 2 3" xfId="257" xr:uid="{00000000-0005-0000-0000-0000AE010000}"/>
    <cellStyle name="Porcentagem 2 4" xfId="258" xr:uid="{00000000-0005-0000-0000-0000AF010000}"/>
    <cellStyle name="Porcentagem 2 5" xfId="665" xr:uid="{00000000-0005-0000-0000-0000B0010000}"/>
    <cellStyle name="Porcentagem 3" xfId="259" xr:uid="{00000000-0005-0000-0000-0000B1010000}"/>
    <cellStyle name="Porcentagem 3 2" xfId="260" xr:uid="{00000000-0005-0000-0000-0000B2010000}"/>
    <cellStyle name="Porcentagem 3 2 2" xfId="580" xr:uid="{00000000-0005-0000-0000-0000B3010000}"/>
    <cellStyle name="Porcentagem 3 3" xfId="261" xr:uid="{00000000-0005-0000-0000-0000B4010000}"/>
    <cellStyle name="Porcentagem 3 3 2" xfId="595" xr:uid="{00000000-0005-0000-0000-0000B5010000}"/>
    <cellStyle name="Porcentagem 3 4" xfId="262" xr:uid="{00000000-0005-0000-0000-0000B6010000}"/>
    <cellStyle name="Porcentagem 3 5" xfId="263" xr:uid="{00000000-0005-0000-0000-0000B7010000}"/>
    <cellStyle name="Porcentagem 3 6" xfId="264" xr:uid="{00000000-0005-0000-0000-0000B8010000}"/>
    <cellStyle name="Porcentagem 3 7" xfId="728" xr:uid="{00000000-0005-0000-0000-0000B9010000}"/>
    <cellStyle name="Porcentagem 3 8" xfId="811" xr:uid="{00000000-0005-0000-0000-0000BA010000}"/>
    <cellStyle name="Porcentagem 4" xfId="265" xr:uid="{00000000-0005-0000-0000-0000BB010000}"/>
    <cellStyle name="Porcentagem 4 2" xfId="266" xr:uid="{00000000-0005-0000-0000-0000BC010000}"/>
    <cellStyle name="Porcentagem 4 3" xfId="267" xr:uid="{00000000-0005-0000-0000-0000BD010000}"/>
    <cellStyle name="Porcentagem 4 4" xfId="666" xr:uid="{00000000-0005-0000-0000-0000BE010000}"/>
    <cellStyle name="Porcentagem 5" xfId="268" xr:uid="{00000000-0005-0000-0000-0000BF010000}"/>
    <cellStyle name="Porcentagem 5 2" xfId="269" xr:uid="{00000000-0005-0000-0000-0000C0010000}"/>
    <cellStyle name="Porcentagem 6" xfId="270" xr:uid="{00000000-0005-0000-0000-0000C1010000}"/>
    <cellStyle name="Porcentagem 6 2" xfId="271" xr:uid="{00000000-0005-0000-0000-0000C2010000}"/>
    <cellStyle name="Porcentagem 6 2 2" xfId="831" xr:uid="{00000000-0005-0000-0000-0000C3010000}"/>
    <cellStyle name="Porcentagem 6 3" xfId="272" xr:uid="{00000000-0005-0000-0000-0000C4010000}"/>
    <cellStyle name="Porcentagem 6 3 2" xfId="823" xr:uid="{00000000-0005-0000-0000-0000C5010000}"/>
    <cellStyle name="Porcentagem 7" xfId="273" xr:uid="{00000000-0005-0000-0000-0000C6010000}"/>
    <cellStyle name="Porcentagem 7 2" xfId="274" xr:uid="{00000000-0005-0000-0000-0000C7010000}"/>
    <cellStyle name="Porcentagem 8" xfId="275" xr:uid="{00000000-0005-0000-0000-0000C8010000}"/>
    <cellStyle name="Porcentagem 9" xfId="563" xr:uid="{00000000-0005-0000-0000-0000C9010000}"/>
    <cellStyle name="Porcentagem 9 2" xfId="569" xr:uid="{00000000-0005-0000-0000-0000CA010000}"/>
    <cellStyle name="Result" xfId="276" xr:uid="{00000000-0005-0000-0000-0000CB010000}"/>
    <cellStyle name="Result2" xfId="277" xr:uid="{00000000-0005-0000-0000-0000CC010000}"/>
    <cellStyle name="RowLevel_1" xfId="596" xr:uid="{00000000-0005-0000-0000-0000CD010000}"/>
    <cellStyle name="Saída" xfId="278" builtinId="21" customBuiltin="1"/>
    <cellStyle name="Saída 2" xfId="667" xr:uid="{00000000-0005-0000-0000-0000CF010000}"/>
    <cellStyle name="Saída 2 2" xfId="668" xr:uid="{00000000-0005-0000-0000-0000D0010000}"/>
    <cellStyle name="Saída 2 3" xfId="669" xr:uid="{00000000-0005-0000-0000-0000D1010000}"/>
    <cellStyle name="Saída 2 4" xfId="670" xr:uid="{00000000-0005-0000-0000-0000D2010000}"/>
    <cellStyle name="Saída 2 5" xfId="783" xr:uid="{00000000-0005-0000-0000-0000D3010000}"/>
    <cellStyle name="Saída 3" xfId="782" xr:uid="{00000000-0005-0000-0000-0000D4010000}"/>
    <cellStyle name="Separador de m" xfId="279" xr:uid="{00000000-0005-0000-0000-0000D5010000}"/>
    <cellStyle name="Separador de milhares 2" xfId="280" xr:uid="{00000000-0005-0000-0000-0000D6010000}"/>
    <cellStyle name="Separador de milhares 2 10" xfId="281" xr:uid="{00000000-0005-0000-0000-0000D7010000}"/>
    <cellStyle name="Separador de milhares 2 10 2" xfId="441" xr:uid="{00000000-0005-0000-0000-0000D8010000}"/>
    <cellStyle name="Separador de milhares 2 11" xfId="282" xr:uid="{00000000-0005-0000-0000-0000D9010000}"/>
    <cellStyle name="Separador de milhares 2 11 2" xfId="442" xr:uid="{00000000-0005-0000-0000-0000DA010000}"/>
    <cellStyle name="Separador de milhares 2 12" xfId="283" xr:uid="{00000000-0005-0000-0000-0000DB010000}"/>
    <cellStyle name="Separador de milhares 2 12 2" xfId="443" xr:uid="{00000000-0005-0000-0000-0000DC010000}"/>
    <cellStyle name="Separador de milhares 2 13" xfId="284" xr:uid="{00000000-0005-0000-0000-0000DD010000}"/>
    <cellStyle name="Separador de milhares 2 13 2" xfId="444" xr:uid="{00000000-0005-0000-0000-0000DE010000}"/>
    <cellStyle name="Separador de milhares 2 14" xfId="285" xr:uid="{00000000-0005-0000-0000-0000DF010000}"/>
    <cellStyle name="Separador de milhares 2 14 2" xfId="445" xr:uid="{00000000-0005-0000-0000-0000E0010000}"/>
    <cellStyle name="Separador de milhares 2 15" xfId="286" xr:uid="{00000000-0005-0000-0000-0000E1010000}"/>
    <cellStyle name="Separador de milhares 2 15 2" xfId="446" xr:uid="{00000000-0005-0000-0000-0000E2010000}"/>
    <cellStyle name="Separador de milhares 2 16" xfId="287" xr:uid="{00000000-0005-0000-0000-0000E3010000}"/>
    <cellStyle name="Separador de milhares 2 16 2" xfId="447" xr:uid="{00000000-0005-0000-0000-0000E4010000}"/>
    <cellStyle name="Separador de milhares 2 17" xfId="288" xr:uid="{00000000-0005-0000-0000-0000E5010000}"/>
    <cellStyle name="Separador de milhares 2 17 2" xfId="448" xr:uid="{00000000-0005-0000-0000-0000E6010000}"/>
    <cellStyle name="Separador de milhares 2 18" xfId="289" xr:uid="{00000000-0005-0000-0000-0000E7010000}"/>
    <cellStyle name="Separador de milhares 2 18 2" xfId="449" xr:uid="{00000000-0005-0000-0000-0000E8010000}"/>
    <cellStyle name="Separador de milhares 2 19" xfId="290" xr:uid="{00000000-0005-0000-0000-0000E9010000}"/>
    <cellStyle name="Separador de milhares 2 19 2" xfId="450" xr:uid="{00000000-0005-0000-0000-0000EA010000}"/>
    <cellStyle name="Separador de milhares 2 2" xfId="291" xr:uid="{00000000-0005-0000-0000-0000EB010000}"/>
    <cellStyle name="Separador de milhares 2 2 2" xfId="292" xr:uid="{00000000-0005-0000-0000-0000EC010000}"/>
    <cellStyle name="Separador de milhares 2 2 2 2" xfId="451" xr:uid="{00000000-0005-0000-0000-0000ED010000}"/>
    <cellStyle name="Separador de milhares 2 2 3" xfId="293" xr:uid="{00000000-0005-0000-0000-0000EE010000}"/>
    <cellStyle name="Separador de milhares 2 2 3 2" xfId="452" xr:uid="{00000000-0005-0000-0000-0000EF010000}"/>
    <cellStyle name="Separador de milhares 2 2 4" xfId="294" xr:uid="{00000000-0005-0000-0000-0000F0010000}"/>
    <cellStyle name="Separador de milhares 2 2 4 2" xfId="453" xr:uid="{00000000-0005-0000-0000-0000F1010000}"/>
    <cellStyle name="Separador de milhares 2 20" xfId="295" xr:uid="{00000000-0005-0000-0000-0000F2010000}"/>
    <cellStyle name="Separador de milhares 2 20 2" xfId="454" xr:uid="{00000000-0005-0000-0000-0000F3010000}"/>
    <cellStyle name="Separador de milhares 2 21" xfId="296" xr:uid="{00000000-0005-0000-0000-0000F4010000}"/>
    <cellStyle name="Separador de milhares 2 21 2" xfId="455" xr:uid="{00000000-0005-0000-0000-0000F5010000}"/>
    <cellStyle name="Separador de milhares 2 22" xfId="297" xr:uid="{00000000-0005-0000-0000-0000F6010000}"/>
    <cellStyle name="Separador de milhares 2 22 2" xfId="456" xr:uid="{00000000-0005-0000-0000-0000F7010000}"/>
    <cellStyle name="Separador de milhares 2 23" xfId="440" xr:uid="{00000000-0005-0000-0000-0000F8010000}"/>
    <cellStyle name="Separador de milhares 2 3" xfId="298" xr:uid="{00000000-0005-0000-0000-0000F9010000}"/>
    <cellStyle name="Separador de milhares 2 3 2" xfId="457" xr:uid="{00000000-0005-0000-0000-0000FA010000}"/>
    <cellStyle name="Separador de milhares 2 3 2 2" xfId="672" xr:uid="{00000000-0005-0000-0000-0000FB010000}"/>
    <cellStyle name="Separador de milhares 2 3 2 3" xfId="671" xr:uid="{00000000-0005-0000-0000-0000FC010000}"/>
    <cellStyle name="Separador de milhares 2 3 3" xfId="673" xr:uid="{00000000-0005-0000-0000-0000FD010000}"/>
    <cellStyle name="Separador de milhares 2 4" xfId="299" xr:uid="{00000000-0005-0000-0000-0000FE010000}"/>
    <cellStyle name="Separador de milhares 2 4 2" xfId="458" xr:uid="{00000000-0005-0000-0000-0000FF010000}"/>
    <cellStyle name="Separador de milhares 2 4 2 2" xfId="674" xr:uid="{00000000-0005-0000-0000-000000020000}"/>
    <cellStyle name="Separador de milhares 2 5" xfId="300" xr:uid="{00000000-0005-0000-0000-000001020000}"/>
    <cellStyle name="Separador de milhares 2 5 2" xfId="459" xr:uid="{00000000-0005-0000-0000-000002020000}"/>
    <cellStyle name="Separador de milhares 2 5 2 2" xfId="675" xr:uid="{00000000-0005-0000-0000-000003020000}"/>
    <cellStyle name="Separador de milhares 2 6" xfId="301" xr:uid="{00000000-0005-0000-0000-000004020000}"/>
    <cellStyle name="Separador de milhares 2 6 2" xfId="460" xr:uid="{00000000-0005-0000-0000-000005020000}"/>
    <cellStyle name="Separador de milhares 2 7" xfId="302" xr:uid="{00000000-0005-0000-0000-000006020000}"/>
    <cellStyle name="Separador de milhares 2 7 2" xfId="461" xr:uid="{00000000-0005-0000-0000-000007020000}"/>
    <cellStyle name="Separador de milhares 2 8" xfId="303" xr:uid="{00000000-0005-0000-0000-000008020000}"/>
    <cellStyle name="Separador de milhares 2 8 2" xfId="462" xr:uid="{00000000-0005-0000-0000-000009020000}"/>
    <cellStyle name="Separador de milhares 2 9" xfId="304" xr:uid="{00000000-0005-0000-0000-00000A020000}"/>
    <cellStyle name="Separador de milhares 2 9 2" xfId="463" xr:uid="{00000000-0005-0000-0000-00000B020000}"/>
    <cellStyle name="Separador de milhares 3" xfId="305" xr:uid="{00000000-0005-0000-0000-00000C020000}"/>
    <cellStyle name="Separador de milhares 3 10" xfId="306" xr:uid="{00000000-0005-0000-0000-00000D020000}"/>
    <cellStyle name="Separador de milhares 3 10 2" xfId="464" xr:uid="{00000000-0005-0000-0000-00000E020000}"/>
    <cellStyle name="Separador de milhares 3 11" xfId="307" xr:uid="{00000000-0005-0000-0000-00000F020000}"/>
    <cellStyle name="Separador de milhares 3 11 2" xfId="465" xr:uid="{00000000-0005-0000-0000-000010020000}"/>
    <cellStyle name="Separador de milhares 3 12" xfId="308" xr:uid="{00000000-0005-0000-0000-000011020000}"/>
    <cellStyle name="Separador de milhares 3 12 2" xfId="466" xr:uid="{00000000-0005-0000-0000-000012020000}"/>
    <cellStyle name="Separador de milhares 3 13" xfId="309" xr:uid="{00000000-0005-0000-0000-000013020000}"/>
    <cellStyle name="Separador de milhares 3 13 2" xfId="467" xr:uid="{00000000-0005-0000-0000-000014020000}"/>
    <cellStyle name="Separador de milhares 3 14" xfId="310" xr:uid="{00000000-0005-0000-0000-000015020000}"/>
    <cellStyle name="Separador de milhares 3 14 2" xfId="468" xr:uid="{00000000-0005-0000-0000-000016020000}"/>
    <cellStyle name="Separador de milhares 3 15" xfId="311" xr:uid="{00000000-0005-0000-0000-000017020000}"/>
    <cellStyle name="Separador de milhares 3 15 2" xfId="469" xr:uid="{00000000-0005-0000-0000-000018020000}"/>
    <cellStyle name="Separador de milhares 3 16" xfId="312" xr:uid="{00000000-0005-0000-0000-000019020000}"/>
    <cellStyle name="Separador de milhares 3 16 2" xfId="470" xr:uid="{00000000-0005-0000-0000-00001A020000}"/>
    <cellStyle name="Separador de milhares 3 17" xfId="313" xr:uid="{00000000-0005-0000-0000-00001B020000}"/>
    <cellStyle name="Separador de milhares 3 17 2" xfId="471" xr:uid="{00000000-0005-0000-0000-00001C020000}"/>
    <cellStyle name="Separador de milhares 3 18" xfId="314" xr:uid="{00000000-0005-0000-0000-00001D020000}"/>
    <cellStyle name="Separador de milhares 3 18 2" xfId="472" xr:uid="{00000000-0005-0000-0000-00001E020000}"/>
    <cellStyle name="Separador de milhares 3 19" xfId="315" xr:uid="{00000000-0005-0000-0000-00001F020000}"/>
    <cellStyle name="Separador de milhares 3 19 2" xfId="473" xr:uid="{00000000-0005-0000-0000-000020020000}"/>
    <cellStyle name="Separador de milhares 3 2" xfId="316" xr:uid="{00000000-0005-0000-0000-000021020000}"/>
    <cellStyle name="Separador de milhares 3 2 2" xfId="676" xr:uid="{00000000-0005-0000-0000-000022020000}"/>
    <cellStyle name="Separador de milhares 3 2 3" xfId="677" xr:uid="{00000000-0005-0000-0000-000023020000}"/>
    <cellStyle name="Separador de milhares 3 2 3 2" xfId="678" xr:uid="{00000000-0005-0000-0000-000024020000}"/>
    <cellStyle name="Separador de milhares 3 2 3 2 2" xfId="679" xr:uid="{00000000-0005-0000-0000-000025020000}"/>
    <cellStyle name="Separador de milhares 3 2 3 3" xfId="680" xr:uid="{00000000-0005-0000-0000-000026020000}"/>
    <cellStyle name="Separador de milhares 3 2 4" xfId="681" xr:uid="{00000000-0005-0000-0000-000027020000}"/>
    <cellStyle name="Separador de milhares 3 2 4 2" xfId="682" xr:uid="{00000000-0005-0000-0000-000028020000}"/>
    <cellStyle name="Separador de milhares 3 2 5" xfId="683" xr:uid="{00000000-0005-0000-0000-000029020000}"/>
    <cellStyle name="Separador de milhares 3 2 6" xfId="597" xr:uid="{00000000-0005-0000-0000-00002A020000}"/>
    <cellStyle name="Separador de milhares 3 20" xfId="317" xr:uid="{00000000-0005-0000-0000-00002B020000}"/>
    <cellStyle name="Separador de milhares 3 20 2" xfId="474" xr:uid="{00000000-0005-0000-0000-00002C020000}"/>
    <cellStyle name="Separador de milhares 3 21" xfId="318" xr:uid="{00000000-0005-0000-0000-00002D020000}"/>
    <cellStyle name="Separador de milhares 3 21 2" xfId="475" xr:uid="{00000000-0005-0000-0000-00002E020000}"/>
    <cellStyle name="Separador de milhares 3 22" xfId="319" xr:uid="{00000000-0005-0000-0000-00002F020000}"/>
    <cellStyle name="Separador de milhares 3 22 2" xfId="476" xr:uid="{00000000-0005-0000-0000-000030020000}"/>
    <cellStyle name="Separador de milhares 3 23" xfId="320" xr:uid="{00000000-0005-0000-0000-000031020000}"/>
    <cellStyle name="Separador de milhares 3 23 2" xfId="477" xr:uid="{00000000-0005-0000-0000-000032020000}"/>
    <cellStyle name="Separador de milhares 3 24" xfId="321" xr:uid="{00000000-0005-0000-0000-000033020000}"/>
    <cellStyle name="Separador de milhares 3 24 2" xfId="478" xr:uid="{00000000-0005-0000-0000-000034020000}"/>
    <cellStyle name="Separador de milhares 3 3" xfId="322" xr:uid="{00000000-0005-0000-0000-000035020000}"/>
    <cellStyle name="Separador de milhares 3 3 2" xfId="479" xr:uid="{00000000-0005-0000-0000-000036020000}"/>
    <cellStyle name="Separador de milhares 3 3 2 2" xfId="684" xr:uid="{00000000-0005-0000-0000-000037020000}"/>
    <cellStyle name="Separador de milhares 3 3 3" xfId="685" xr:uid="{00000000-0005-0000-0000-000038020000}"/>
    <cellStyle name="Separador de milhares 3 4" xfId="323" xr:uid="{00000000-0005-0000-0000-000039020000}"/>
    <cellStyle name="Separador de milhares 3 4 2" xfId="480" xr:uid="{00000000-0005-0000-0000-00003A020000}"/>
    <cellStyle name="Separador de milhares 3 5" xfId="324" xr:uid="{00000000-0005-0000-0000-00003B020000}"/>
    <cellStyle name="Separador de milhares 3 5 2" xfId="481" xr:uid="{00000000-0005-0000-0000-00003C020000}"/>
    <cellStyle name="Separador de milhares 3 6" xfId="325" xr:uid="{00000000-0005-0000-0000-00003D020000}"/>
    <cellStyle name="Separador de milhares 3 6 2" xfId="482" xr:uid="{00000000-0005-0000-0000-00003E020000}"/>
    <cellStyle name="Separador de milhares 3 7" xfId="326" xr:uid="{00000000-0005-0000-0000-00003F020000}"/>
    <cellStyle name="Separador de milhares 3 7 2" xfId="483" xr:uid="{00000000-0005-0000-0000-000040020000}"/>
    <cellStyle name="Separador de milhares 3 8" xfId="327" xr:uid="{00000000-0005-0000-0000-000041020000}"/>
    <cellStyle name="Separador de milhares 3 8 2" xfId="484" xr:uid="{00000000-0005-0000-0000-000042020000}"/>
    <cellStyle name="Separador de milhares 3 9" xfId="328" xr:uid="{00000000-0005-0000-0000-000043020000}"/>
    <cellStyle name="Separador de milhares 3 9 2" xfId="485" xr:uid="{00000000-0005-0000-0000-000044020000}"/>
    <cellStyle name="Separador de milhares 4" xfId="329" xr:uid="{00000000-0005-0000-0000-000045020000}"/>
    <cellStyle name="Separador de milhares 4 2" xfId="330" xr:uid="{00000000-0005-0000-0000-000046020000}"/>
    <cellStyle name="Separador de milhares 4 2 2" xfId="487" xr:uid="{00000000-0005-0000-0000-000047020000}"/>
    <cellStyle name="Separador de milhares 4 2 2 2" xfId="687" xr:uid="{00000000-0005-0000-0000-000048020000}"/>
    <cellStyle name="Separador de milhares 4 2 2 3" xfId="686" xr:uid="{00000000-0005-0000-0000-000049020000}"/>
    <cellStyle name="Separador de milhares 4 2 3" xfId="688" xr:uid="{00000000-0005-0000-0000-00004A020000}"/>
    <cellStyle name="Separador de milhares 4 3" xfId="331" xr:uid="{00000000-0005-0000-0000-00004B020000}"/>
    <cellStyle name="Separador de milhares 4 3 2" xfId="689" xr:uid="{00000000-0005-0000-0000-00004C020000}"/>
    <cellStyle name="Separador de milhares 4 4" xfId="486" xr:uid="{00000000-0005-0000-0000-00004D020000}"/>
    <cellStyle name="Separador de milhares 4 5" xfId="810" xr:uid="{00000000-0005-0000-0000-00004E020000}"/>
    <cellStyle name="Separador de milhares 5" xfId="332" xr:uid="{00000000-0005-0000-0000-00004F020000}"/>
    <cellStyle name="Separador de milhares 5 10" xfId="333" xr:uid="{00000000-0005-0000-0000-000050020000}"/>
    <cellStyle name="Separador de milhares 5 10 2" xfId="489" xr:uid="{00000000-0005-0000-0000-000051020000}"/>
    <cellStyle name="Separador de milhares 5 11" xfId="334" xr:uid="{00000000-0005-0000-0000-000052020000}"/>
    <cellStyle name="Separador de milhares 5 11 2" xfId="490" xr:uid="{00000000-0005-0000-0000-000053020000}"/>
    <cellStyle name="Separador de milhares 5 12" xfId="335" xr:uid="{00000000-0005-0000-0000-000054020000}"/>
    <cellStyle name="Separador de milhares 5 12 2" xfId="491" xr:uid="{00000000-0005-0000-0000-000055020000}"/>
    <cellStyle name="Separador de milhares 5 13" xfId="336" xr:uid="{00000000-0005-0000-0000-000056020000}"/>
    <cellStyle name="Separador de milhares 5 13 2" xfId="492" xr:uid="{00000000-0005-0000-0000-000057020000}"/>
    <cellStyle name="Separador de milhares 5 14" xfId="337" xr:uid="{00000000-0005-0000-0000-000058020000}"/>
    <cellStyle name="Separador de milhares 5 14 2" xfId="493" xr:uid="{00000000-0005-0000-0000-000059020000}"/>
    <cellStyle name="Separador de milhares 5 15" xfId="338" xr:uid="{00000000-0005-0000-0000-00005A020000}"/>
    <cellStyle name="Separador de milhares 5 15 2" xfId="494" xr:uid="{00000000-0005-0000-0000-00005B020000}"/>
    <cellStyle name="Separador de milhares 5 16" xfId="339" xr:uid="{00000000-0005-0000-0000-00005C020000}"/>
    <cellStyle name="Separador de milhares 5 16 2" xfId="495" xr:uid="{00000000-0005-0000-0000-00005D020000}"/>
    <cellStyle name="Separador de milhares 5 17" xfId="340" xr:uid="{00000000-0005-0000-0000-00005E020000}"/>
    <cellStyle name="Separador de milhares 5 17 2" xfId="496" xr:uid="{00000000-0005-0000-0000-00005F020000}"/>
    <cellStyle name="Separador de milhares 5 18" xfId="341" xr:uid="{00000000-0005-0000-0000-000060020000}"/>
    <cellStyle name="Separador de milhares 5 18 2" xfId="497" xr:uid="{00000000-0005-0000-0000-000061020000}"/>
    <cellStyle name="Separador de milhares 5 19" xfId="342" xr:uid="{00000000-0005-0000-0000-000062020000}"/>
    <cellStyle name="Separador de milhares 5 19 2" xfId="498" xr:uid="{00000000-0005-0000-0000-000063020000}"/>
    <cellStyle name="Separador de milhares 5 2" xfId="343" xr:uid="{00000000-0005-0000-0000-000064020000}"/>
    <cellStyle name="Separador de milhares 5 2 2" xfId="499" xr:uid="{00000000-0005-0000-0000-000065020000}"/>
    <cellStyle name="Separador de milhares 5 2 2 2" xfId="691" xr:uid="{00000000-0005-0000-0000-000066020000}"/>
    <cellStyle name="Separador de milhares 5 2 2 3" xfId="690" xr:uid="{00000000-0005-0000-0000-000067020000}"/>
    <cellStyle name="Separador de milhares 5 2 3" xfId="692" xr:uid="{00000000-0005-0000-0000-000068020000}"/>
    <cellStyle name="Separador de milhares 5 20" xfId="344" xr:uid="{00000000-0005-0000-0000-000069020000}"/>
    <cellStyle name="Separador de milhares 5 20 2" xfId="500" xr:uid="{00000000-0005-0000-0000-00006A020000}"/>
    <cellStyle name="Separador de milhares 5 21" xfId="345" xr:uid="{00000000-0005-0000-0000-00006B020000}"/>
    <cellStyle name="Separador de milhares 5 21 2" xfId="501" xr:uid="{00000000-0005-0000-0000-00006C020000}"/>
    <cellStyle name="Separador de milhares 5 22" xfId="488" xr:uid="{00000000-0005-0000-0000-00006D020000}"/>
    <cellStyle name="Separador de milhares 5 3" xfId="346" xr:uid="{00000000-0005-0000-0000-00006E020000}"/>
    <cellStyle name="Separador de milhares 5 3 2" xfId="502" xr:uid="{00000000-0005-0000-0000-00006F020000}"/>
    <cellStyle name="Separador de milhares 5 3 2 2" xfId="693" xr:uid="{00000000-0005-0000-0000-000070020000}"/>
    <cellStyle name="Separador de milhares 5 4" xfId="347" xr:uid="{00000000-0005-0000-0000-000071020000}"/>
    <cellStyle name="Separador de milhares 5 4 2" xfId="503" xr:uid="{00000000-0005-0000-0000-000072020000}"/>
    <cellStyle name="Separador de milhares 5 5" xfId="348" xr:uid="{00000000-0005-0000-0000-000073020000}"/>
    <cellStyle name="Separador de milhares 5 5 2" xfId="504" xr:uid="{00000000-0005-0000-0000-000074020000}"/>
    <cellStyle name="Separador de milhares 5 6" xfId="349" xr:uid="{00000000-0005-0000-0000-000075020000}"/>
    <cellStyle name="Separador de milhares 5 6 2" xfId="505" xr:uid="{00000000-0005-0000-0000-000076020000}"/>
    <cellStyle name="Separador de milhares 5 7" xfId="350" xr:uid="{00000000-0005-0000-0000-000077020000}"/>
    <cellStyle name="Separador de milhares 5 7 2" xfId="506" xr:uid="{00000000-0005-0000-0000-000078020000}"/>
    <cellStyle name="Separador de milhares 5 8" xfId="351" xr:uid="{00000000-0005-0000-0000-000079020000}"/>
    <cellStyle name="Separador de milhares 5 8 2" xfId="507" xr:uid="{00000000-0005-0000-0000-00007A020000}"/>
    <cellStyle name="Separador de milhares 5 9" xfId="352" xr:uid="{00000000-0005-0000-0000-00007B020000}"/>
    <cellStyle name="Separador de milhares 5 9 2" xfId="508" xr:uid="{00000000-0005-0000-0000-00007C020000}"/>
    <cellStyle name="Separador de milhares 6" xfId="353" xr:uid="{00000000-0005-0000-0000-00007D020000}"/>
    <cellStyle name="Separador de milhares 6 10" xfId="354" xr:uid="{00000000-0005-0000-0000-00007E020000}"/>
    <cellStyle name="Separador de milhares 6 10 2" xfId="509" xr:uid="{00000000-0005-0000-0000-00007F020000}"/>
    <cellStyle name="Separador de milhares 6 11" xfId="355" xr:uid="{00000000-0005-0000-0000-000080020000}"/>
    <cellStyle name="Separador de milhares 6 11 2" xfId="510" xr:uid="{00000000-0005-0000-0000-000081020000}"/>
    <cellStyle name="Separador de milhares 6 12" xfId="356" xr:uid="{00000000-0005-0000-0000-000082020000}"/>
    <cellStyle name="Separador de milhares 6 12 2" xfId="511" xr:uid="{00000000-0005-0000-0000-000083020000}"/>
    <cellStyle name="Separador de milhares 6 13" xfId="357" xr:uid="{00000000-0005-0000-0000-000084020000}"/>
    <cellStyle name="Separador de milhares 6 13 2" xfId="512" xr:uid="{00000000-0005-0000-0000-000085020000}"/>
    <cellStyle name="Separador de milhares 6 14" xfId="358" xr:uid="{00000000-0005-0000-0000-000086020000}"/>
    <cellStyle name="Separador de milhares 6 14 2" xfId="513" xr:uid="{00000000-0005-0000-0000-000087020000}"/>
    <cellStyle name="Separador de milhares 6 15" xfId="359" xr:uid="{00000000-0005-0000-0000-000088020000}"/>
    <cellStyle name="Separador de milhares 6 15 2" xfId="514" xr:uid="{00000000-0005-0000-0000-000089020000}"/>
    <cellStyle name="Separador de milhares 6 16" xfId="360" xr:uid="{00000000-0005-0000-0000-00008A020000}"/>
    <cellStyle name="Separador de milhares 6 16 2" xfId="515" xr:uid="{00000000-0005-0000-0000-00008B020000}"/>
    <cellStyle name="Separador de milhares 6 17" xfId="361" xr:uid="{00000000-0005-0000-0000-00008C020000}"/>
    <cellStyle name="Separador de milhares 6 17 2" xfId="516" xr:uid="{00000000-0005-0000-0000-00008D020000}"/>
    <cellStyle name="Separador de milhares 6 18" xfId="362" xr:uid="{00000000-0005-0000-0000-00008E020000}"/>
    <cellStyle name="Separador de milhares 6 18 2" xfId="517" xr:uid="{00000000-0005-0000-0000-00008F020000}"/>
    <cellStyle name="Separador de milhares 6 19" xfId="363" xr:uid="{00000000-0005-0000-0000-000090020000}"/>
    <cellStyle name="Separador de milhares 6 19 2" xfId="518" xr:uid="{00000000-0005-0000-0000-000091020000}"/>
    <cellStyle name="Separador de milhares 6 2" xfId="364" xr:uid="{00000000-0005-0000-0000-000092020000}"/>
    <cellStyle name="Separador de milhares 6 2 2" xfId="519" xr:uid="{00000000-0005-0000-0000-000093020000}"/>
    <cellStyle name="Separador de milhares 6 20" xfId="365" xr:uid="{00000000-0005-0000-0000-000094020000}"/>
    <cellStyle name="Separador de milhares 6 20 2" xfId="520" xr:uid="{00000000-0005-0000-0000-000095020000}"/>
    <cellStyle name="Separador de milhares 6 21" xfId="366" xr:uid="{00000000-0005-0000-0000-000096020000}"/>
    <cellStyle name="Separador de milhares 6 21 2" xfId="521" xr:uid="{00000000-0005-0000-0000-000097020000}"/>
    <cellStyle name="Separador de milhares 6 3" xfId="367" xr:uid="{00000000-0005-0000-0000-000098020000}"/>
    <cellStyle name="Separador de milhares 6 3 2" xfId="522" xr:uid="{00000000-0005-0000-0000-000099020000}"/>
    <cellStyle name="Separador de milhares 6 4" xfId="368" xr:uid="{00000000-0005-0000-0000-00009A020000}"/>
    <cellStyle name="Separador de milhares 6 4 2" xfId="523" xr:uid="{00000000-0005-0000-0000-00009B020000}"/>
    <cellStyle name="Separador de milhares 6 5" xfId="369" xr:uid="{00000000-0005-0000-0000-00009C020000}"/>
    <cellStyle name="Separador de milhares 6 5 2" xfId="524" xr:uid="{00000000-0005-0000-0000-00009D020000}"/>
    <cellStyle name="Separador de milhares 6 6" xfId="370" xr:uid="{00000000-0005-0000-0000-00009E020000}"/>
    <cellStyle name="Separador de milhares 6 6 2" xfId="525" xr:uid="{00000000-0005-0000-0000-00009F020000}"/>
    <cellStyle name="Separador de milhares 6 7" xfId="371" xr:uid="{00000000-0005-0000-0000-0000A0020000}"/>
    <cellStyle name="Separador de milhares 6 7 2" xfId="526" xr:uid="{00000000-0005-0000-0000-0000A1020000}"/>
    <cellStyle name="Separador de milhares 6 8" xfId="372" xr:uid="{00000000-0005-0000-0000-0000A2020000}"/>
    <cellStyle name="Separador de milhares 6 8 2" xfId="527" xr:uid="{00000000-0005-0000-0000-0000A3020000}"/>
    <cellStyle name="Separador de milhares 6 9" xfId="373" xr:uid="{00000000-0005-0000-0000-0000A4020000}"/>
    <cellStyle name="Separador de milhares 6 9 2" xfId="528" xr:uid="{00000000-0005-0000-0000-0000A5020000}"/>
    <cellStyle name="Separador de milhares 7" xfId="374" xr:uid="{00000000-0005-0000-0000-0000A6020000}"/>
    <cellStyle name="Separador de milhares 7 2" xfId="529" xr:uid="{00000000-0005-0000-0000-0000A7020000}"/>
    <cellStyle name="SUB" xfId="375" xr:uid="{00000000-0005-0000-0000-0000A8020000}"/>
    <cellStyle name="SUB 2" xfId="376" xr:uid="{00000000-0005-0000-0000-0000A9020000}"/>
    <cellStyle name="Texto de Aviso" xfId="377" builtinId="11" customBuiltin="1"/>
    <cellStyle name="Texto de Aviso 2" xfId="694" xr:uid="{00000000-0005-0000-0000-0000AB020000}"/>
    <cellStyle name="Texto Explicativo" xfId="378" builtinId="53" customBuiltin="1"/>
    <cellStyle name="Texto Explicativo 2" xfId="695" xr:uid="{00000000-0005-0000-0000-0000AD020000}"/>
    <cellStyle name="Title" xfId="379" xr:uid="{00000000-0005-0000-0000-0000AE020000}"/>
    <cellStyle name="Título 1" xfId="380" builtinId="16" customBuiltin="1"/>
    <cellStyle name="Título 1 1" xfId="381" xr:uid="{00000000-0005-0000-0000-0000B0020000}"/>
    <cellStyle name="Título 1 1 2" xfId="785" xr:uid="{00000000-0005-0000-0000-0000B1020000}"/>
    <cellStyle name="Título 1 2" xfId="696" xr:uid="{00000000-0005-0000-0000-0000B2020000}"/>
    <cellStyle name="Título 1 2 2" xfId="786" xr:uid="{00000000-0005-0000-0000-0000B3020000}"/>
    <cellStyle name="Título 1 3" xfId="784" xr:uid="{00000000-0005-0000-0000-0000B4020000}"/>
    <cellStyle name="Título 2" xfId="382" builtinId="17" customBuiltin="1"/>
    <cellStyle name="Título 2 2" xfId="697" xr:uid="{00000000-0005-0000-0000-0000B6020000}"/>
    <cellStyle name="Título 2 2 2" xfId="788" xr:uid="{00000000-0005-0000-0000-0000B7020000}"/>
    <cellStyle name="Título 2 3" xfId="787" xr:uid="{00000000-0005-0000-0000-0000B8020000}"/>
    <cellStyle name="Título 3" xfId="383" builtinId="18" customBuiltin="1"/>
    <cellStyle name="Título 3 2" xfId="698" xr:uid="{00000000-0005-0000-0000-0000BA020000}"/>
    <cellStyle name="Título 3 2 2" xfId="790" xr:uid="{00000000-0005-0000-0000-0000BB020000}"/>
    <cellStyle name="Título 3 3" xfId="789" xr:uid="{00000000-0005-0000-0000-0000BC020000}"/>
    <cellStyle name="Título 4" xfId="384" builtinId="19" customBuiltin="1"/>
    <cellStyle name="Título 4 2" xfId="699" xr:uid="{00000000-0005-0000-0000-0000BE020000}"/>
    <cellStyle name="Título 4 2 2" xfId="792" xr:uid="{00000000-0005-0000-0000-0000BF020000}"/>
    <cellStyle name="Título 4 3" xfId="791" xr:uid="{00000000-0005-0000-0000-0000C0020000}"/>
    <cellStyle name="Título 5" xfId="385" xr:uid="{00000000-0005-0000-0000-0000C1020000}"/>
    <cellStyle name="Título 5 2" xfId="386" xr:uid="{00000000-0005-0000-0000-0000C2020000}"/>
    <cellStyle name="Titulo1" xfId="387" xr:uid="{00000000-0005-0000-0000-0000C3020000}"/>
    <cellStyle name="Titulo2" xfId="388" xr:uid="{00000000-0005-0000-0000-0000C4020000}"/>
    <cellStyle name="Total" xfId="389" builtinId="25" customBuiltin="1"/>
    <cellStyle name="Total 2" xfId="700" xr:uid="{00000000-0005-0000-0000-0000C6020000}"/>
    <cellStyle name="Total 2 2" xfId="701" xr:uid="{00000000-0005-0000-0000-0000C7020000}"/>
    <cellStyle name="Total 2 3" xfId="702" xr:uid="{00000000-0005-0000-0000-0000C8020000}"/>
    <cellStyle name="Total 2 4" xfId="703" xr:uid="{00000000-0005-0000-0000-0000C9020000}"/>
    <cellStyle name="Total 2 5" xfId="794" xr:uid="{00000000-0005-0000-0000-0000CA020000}"/>
    <cellStyle name="Total 3" xfId="793" xr:uid="{00000000-0005-0000-0000-0000CB020000}"/>
    <cellStyle name="Vírgula" xfId="390" builtinId="3"/>
    <cellStyle name="Vírgula 10" xfId="391" xr:uid="{00000000-0005-0000-0000-0000CD020000}"/>
    <cellStyle name="Vírgula 10 2" xfId="392" xr:uid="{00000000-0005-0000-0000-0000CE020000}"/>
    <cellStyle name="Vírgula 10 2 2" xfId="531" xr:uid="{00000000-0005-0000-0000-0000CF020000}"/>
    <cellStyle name="Vírgula 10 3" xfId="530" xr:uid="{00000000-0005-0000-0000-0000D0020000}"/>
    <cellStyle name="Vírgula 11" xfId="393" xr:uid="{00000000-0005-0000-0000-0000D1020000}"/>
    <cellStyle name="Vírgula 11 2" xfId="532" xr:uid="{00000000-0005-0000-0000-0000D2020000}"/>
    <cellStyle name="Vírgula 12" xfId="394" xr:uid="{00000000-0005-0000-0000-0000D3020000}"/>
    <cellStyle name="Vírgula 12 2" xfId="533" xr:uid="{00000000-0005-0000-0000-0000D4020000}"/>
    <cellStyle name="Vírgula 13" xfId="395" xr:uid="{00000000-0005-0000-0000-0000D5020000}"/>
    <cellStyle name="Vírgula 13 2" xfId="534" xr:uid="{00000000-0005-0000-0000-0000D6020000}"/>
    <cellStyle name="Vírgula 14" xfId="560" xr:uid="{00000000-0005-0000-0000-0000D7020000}"/>
    <cellStyle name="Vírgula 14 2" xfId="567" xr:uid="{00000000-0005-0000-0000-0000D8020000}"/>
    <cellStyle name="Vírgula 2" xfId="396" xr:uid="{00000000-0005-0000-0000-0000D9020000}"/>
    <cellStyle name="Vírgula 2 2" xfId="397" xr:uid="{00000000-0005-0000-0000-0000DA020000}"/>
    <cellStyle name="Vírgula 2 2 2" xfId="398" xr:uid="{00000000-0005-0000-0000-0000DB020000}"/>
    <cellStyle name="Vírgula 2 2 2 2" xfId="536" xr:uid="{00000000-0005-0000-0000-0000DC020000}"/>
    <cellStyle name="Vírgula 2 2 2 2 2" xfId="704" xr:uid="{00000000-0005-0000-0000-0000DD020000}"/>
    <cellStyle name="Vírgula 2 2 2 3" xfId="581" xr:uid="{00000000-0005-0000-0000-0000DE020000}"/>
    <cellStyle name="Vírgula 2 2 2 4" xfId="809" xr:uid="{00000000-0005-0000-0000-0000DF020000}"/>
    <cellStyle name="Vírgula 2 2 3" xfId="399" xr:uid="{00000000-0005-0000-0000-0000E0020000}"/>
    <cellStyle name="Vírgula 2 2 3 2" xfId="537" xr:uid="{00000000-0005-0000-0000-0000E1020000}"/>
    <cellStyle name="Vírgula 2 2 3 3 2" xfId="400" xr:uid="{00000000-0005-0000-0000-0000E2020000}"/>
    <cellStyle name="Vírgula 2 2 4" xfId="576" xr:uid="{00000000-0005-0000-0000-0000E3020000}"/>
    <cellStyle name="Vírgula 2 2 4 2" xfId="705" xr:uid="{00000000-0005-0000-0000-0000E4020000}"/>
    <cellStyle name="Vírgula 2 3" xfId="401" xr:uid="{00000000-0005-0000-0000-0000E5020000}"/>
    <cellStyle name="Vírgula 2 3 2" xfId="402" xr:uid="{00000000-0005-0000-0000-0000E6020000}"/>
    <cellStyle name="Vírgula 2 3 2 2" xfId="538" xr:uid="{00000000-0005-0000-0000-0000E7020000}"/>
    <cellStyle name="Vírgula 2 3 2 3" xfId="824" xr:uid="{00000000-0005-0000-0000-0000E8020000}"/>
    <cellStyle name="Vírgula 2 3 3" xfId="706" xr:uid="{00000000-0005-0000-0000-0000E9020000}"/>
    <cellStyle name="Vírgula 2 3 3 2" xfId="707" xr:uid="{00000000-0005-0000-0000-0000EA020000}"/>
    <cellStyle name="Vírgula 2 3 4" xfId="816" xr:uid="{00000000-0005-0000-0000-0000EB020000}"/>
    <cellStyle name="Vírgula 2 4" xfId="403" xr:uid="{00000000-0005-0000-0000-0000EC020000}"/>
    <cellStyle name="Vírgula 2 4 2" xfId="404" xr:uid="{00000000-0005-0000-0000-0000ED020000}"/>
    <cellStyle name="Vírgula 2 4 3" xfId="575" xr:uid="{00000000-0005-0000-0000-0000EE020000}"/>
    <cellStyle name="Vírgula 2 4 3 2" xfId="709" xr:uid="{00000000-0005-0000-0000-0000EF020000}"/>
    <cellStyle name="Vírgula 2 4 3 3" xfId="708" xr:uid="{00000000-0005-0000-0000-0000F0020000}"/>
    <cellStyle name="Vírgula 2 4 4" xfId="710" xr:uid="{00000000-0005-0000-0000-0000F1020000}"/>
    <cellStyle name="Vírgula 2 4 4 2" xfId="711" xr:uid="{00000000-0005-0000-0000-0000F2020000}"/>
    <cellStyle name="Vírgula 2 5" xfId="405" xr:uid="{00000000-0005-0000-0000-0000F3020000}"/>
    <cellStyle name="Vírgula 2 5 2" xfId="539" xr:uid="{00000000-0005-0000-0000-0000F4020000}"/>
    <cellStyle name="Vírgula 2 6" xfId="406" xr:uid="{00000000-0005-0000-0000-0000F5020000}"/>
    <cellStyle name="Vírgula 2 6 2" xfId="540" xr:uid="{00000000-0005-0000-0000-0000F6020000}"/>
    <cellStyle name="Vírgula 2 6 3" xfId="586" xr:uid="{00000000-0005-0000-0000-0000F7020000}"/>
    <cellStyle name="Vírgula 2 7" xfId="535" xr:uid="{00000000-0005-0000-0000-0000F8020000}"/>
    <cellStyle name="Vírgula 2 7 2" xfId="712" xr:uid="{00000000-0005-0000-0000-0000F9020000}"/>
    <cellStyle name="Vírgula 2 7 3" xfId="598" xr:uid="{00000000-0005-0000-0000-0000FA020000}"/>
    <cellStyle name="Vírgula 2 8" xfId="605" xr:uid="{00000000-0005-0000-0000-0000FB020000}"/>
    <cellStyle name="Vírgula 2 8 2" xfId="713" xr:uid="{00000000-0005-0000-0000-0000FC020000}"/>
    <cellStyle name="Vírgula 3" xfId="407" xr:uid="{00000000-0005-0000-0000-0000FD020000}"/>
    <cellStyle name="Vírgula 3 2" xfId="408" xr:uid="{00000000-0005-0000-0000-0000FE020000}"/>
    <cellStyle name="Vírgula 3 2 2" xfId="542" xr:uid="{00000000-0005-0000-0000-0000FF020000}"/>
    <cellStyle name="Vírgula 3 2 2 2" xfId="715" xr:uid="{00000000-0005-0000-0000-000000030000}"/>
    <cellStyle name="Vírgula 3 2 2 3" xfId="714" xr:uid="{00000000-0005-0000-0000-000001030000}"/>
    <cellStyle name="Vírgula 3 2 3" xfId="716" xr:uid="{00000000-0005-0000-0000-000002030000}"/>
    <cellStyle name="Vírgula 3 2 3 2" xfId="717" xr:uid="{00000000-0005-0000-0000-000003030000}"/>
    <cellStyle name="Vírgula 3 2 4" xfId="718" xr:uid="{00000000-0005-0000-0000-000004030000}"/>
    <cellStyle name="Vírgula 3 2 5" xfId="582" xr:uid="{00000000-0005-0000-0000-000005030000}"/>
    <cellStyle name="Vírgula 3 3" xfId="409" xr:uid="{00000000-0005-0000-0000-000006030000}"/>
    <cellStyle name="Vírgula 3 3 2" xfId="543" xr:uid="{00000000-0005-0000-0000-000007030000}"/>
    <cellStyle name="Vírgula 3 3 3" xfId="801" xr:uid="{00000000-0005-0000-0000-000008030000}"/>
    <cellStyle name="Vírgula 3 3 4" xfId="826" xr:uid="{00000000-0005-0000-0000-000009030000}"/>
    <cellStyle name="Vírgula 3 4" xfId="410" xr:uid="{00000000-0005-0000-0000-00000A030000}"/>
    <cellStyle name="Vírgula 3 4 2" xfId="544" xr:uid="{00000000-0005-0000-0000-00000B030000}"/>
    <cellStyle name="Vírgula 3 4 3" xfId="825" xr:uid="{00000000-0005-0000-0000-00000C030000}"/>
    <cellStyle name="Vírgula 3 5" xfId="541" xr:uid="{00000000-0005-0000-0000-00000D030000}"/>
    <cellStyle name="Vírgula 4" xfId="411" xr:uid="{00000000-0005-0000-0000-00000E030000}"/>
    <cellStyle name="Vírgula 4 2" xfId="412" xr:uid="{00000000-0005-0000-0000-00000F030000}"/>
    <cellStyle name="Vírgula 4 2 2" xfId="599" xr:uid="{00000000-0005-0000-0000-000010030000}"/>
    <cellStyle name="Vírgula 4 2 2 2" xfId="827" xr:uid="{00000000-0005-0000-0000-000011030000}"/>
    <cellStyle name="Vírgula 4 2 3" xfId="583" xr:uid="{00000000-0005-0000-0000-000012030000}"/>
    <cellStyle name="Vírgula 4 2 4" xfId="802" xr:uid="{00000000-0005-0000-0000-000013030000}"/>
    <cellStyle name="Vírgula 4 3" xfId="413" xr:uid="{00000000-0005-0000-0000-000014030000}"/>
    <cellStyle name="Vírgula 4 3 2" xfId="427" xr:uid="{00000000-0005-0000-0000-000015030000}"/>
    <cellStyle name="Vírgula 4 3 2 2" xfId="557" xr:uid="{00000000-0005-0000-0000-000016030000}"/>
    <cellStyle name="Vírgula 4 3 3" xfId="545" xr:uid="{00000000-0005-0000-0000-000017030000}"/>
    <cellStyle name="Vírgula 4 4" xfId="577" xr:uid="{00000000-0005-0000-0000-000018030000}"/>
    <cellStyle name="Vírgula 4 4 2" xfId="719" xr:uid="{00000000-0005-0000-0000-000019030000}"/>
    <cellStyle name="Vírgula 4 5" xfId="795" xr:uid="{00000000-0005-0000-0000-00001A030000}"/>
    <cellStyle name="Vírgula 5" xfId="414" xr:uid="{00000000-0005-0000-0000-00001B030000}"/>
    <cellStyle name="Vírgula 5 2" xfId="415" xr:uid="{00000000-0005-0000-0000-00001C030000}"/>
    <cellStyle name="Vírgula 5 2 2" xfId="547" xr:uid="{00000000-0005-0000-0000-00001D030000}"/>
    <cellStyle name="Vírgula 5 2 2 2" xfId="720" xr:uid="{00000000-0005-0000-0000-00001E030000}"/>
    <cellStyle name="Vírgula 5 2 3" xfId="584" xr:uid="{00000000-0005-0000-0000-00001F030000}"/>
    <cellStyle name="Vírgula 5 3" xfId="416" xr:uid="{00000000-0005-0000-0000-000020030000}"/>
    <cellStyle name="Vírgula 5 3 2" xfId="548" xr:uid="{00000000-0005-0000-0000-000021030000}"/>
    <cellStyle name="Vírgula 5 4" xfId="546" xr:uid="{00000000-0005-0000-0000-000022030000}"/>
    <cellStyle name="Vírgula 6" xfId="417" xr:uid="{00000000-0005-0000-0000-000023030000}"/>
    <cellStyle name="Vírgula 6 2" xfId="549" xr:uid="{00000000-0005-0000-0000-000024030000}"/>
    <cellStyle name="Vírgula 6 2 2" xfId="722" xr:uid="{00000000-0005-0000-0000-000025030000}"/>
    <cellStyle name="Vírgula 6 2 3" xfId="721" xr:uid="{00000000-0005-0000-0000-000026030000}"/>
    <cellStyle name="Vírgula 6 3" xfId="723" xr:uid="{00000000-0005-0000-0000-000027030000}"/>
    <cellStyle name="Vírgula 6 3 2" xfId="724" xr:uid="{00000000-0005-0000-0000-000028030000}"/>
    <cellStyle name="Vírgula 6 4" xfId="725" xr:uid="{00000000-0005-0000-0000-000029030000}"/>
    <cellStyle name="Vírgula 6 5" xfId="796" xr:uid="{00000000-0005-0000-0000-00002A030000}"/>
    <cellStyle name="Vírgula 7" xfId="418" xr:uid="{00000000-0005-0000-0000-00002B030000}"/>
    <cellStyle name="Vírgula 7 2" xfId="419" xr:uid="{00000000-0005-0000-0000-00002C030000}"/>
    <cellStyle name="Vírgula 7 2 2" xfId="551" xr:uid="{00000000-0005-0000-0000-00002D030000}"/>
    <cellStyle name="Vírgula 7 2 2 2" xfId="829" xr:uid="{00000000-0005-0000-0000-00002E030000}"/>
    <cellStyle name="Vírgula 7 2 3" xfId="828" xr:uid="{00000000-0005-0000-0000-00002F030000}"/>
    <cellStyle name="Vírgula 7 3" xfId="420" xr:uid="{00000000-0005-0000-0000-000030030000}"/>
    <cellStyle name="Vírgula 7 3 2" xfId="552" xr:uid="{00000000-0005-0000-0000-000031030000}"/>
    <cellStyle name="Vírgula 7 4" xfId="550" xr:uid="{00000000-0005-0000-0000-000032030000}"/>
    <cellStyle name="Vírgula 7 5" xfId="729" xr:uid="{00000000-0005-0000-0000-000033030000}"/>
    <cellStyle name="Vírgula 8" xfId="421" xr:uid="{00000000-0005-0000-0000-000034030000}"/>
    <cellStyle name="Vírgula 8 2" xfId="422" xr:uid="{00000000-0005-0000-0000-000035030000}"/>
    <cellStyle name="Vírgula 8 2 2" xfId="426" xr:uid="{00000000-0005-0000-0000-000036030000}"/>
    <cellStyle name="Vírgula 8 2 2 2" xfId="556" xr:uid="{00000000-0005-0000-0000-000037030000}"/>
    <cellStyle name="Vírgula 8 2 2 2 2" xfId="830" xr:uid="{00000000-0005-0000-0000-000038030000}"/>
    <cellStyle name="Vírgula 8 2 3" xfId="554" xr:uid="{00000000-0005-0000-0000-000039030000}"/>
    <cellStyle name="Vírgula 8 3" xfId="553" xr:uid="{00000000-0005-0000-0000-00003A030000}"/>
    <cellStyle name="Vírgula 8 4" xfId="806" xr:uid="{00000000-0005-0000-0000-00003B030000}"/>
    <cellStyle name="Vírgula 9" xfId="423" xr:uid="{00000000-0005-0000-0000-00003C030000}"/>
    <cellStyle name="Vírgula 9 2" xfId="555" xr:uid="{00000000-0005-0000-0000-00003D030000}"/>
    <cellStyle name="Vírgula 9 3" xfId="572" xr:uid="{00000000-0005-0000-0000-00003E030000}"/>
    <cellStyle name="Währung" xfId="424" xr:uid="{00000000-0005-0000-0000-00003F030000}"/>
    <cellStyle name="Warning Text" xfId="425" xr:uid="{00000000-0005-0000-0000-000040030000}"/>
  </cellStyles>
  <dxfs count="291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ont>
        <color rgb="FFFF0000"/>
      </font>
      <fill>
        <patternFill>
          <bgColor theme="5" tint="0.59996337778862885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</dxfs>
  <tableStyles count="0" defaultTableStyle="TableStyleMedium9" defaultPivotStyle="PivotStyleLight16"/>
  <colors>
    <mruColors>
      <color rgb="FFD9D9D9"/>
      <color rgb="FFFFFFCC"/>
      <color rgb="FFF2F2F2"/>
      <color rgb="FFDCE6F1"/>
      <color rgb="FFB8CC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jpeg"/><Relationship Id="rId2" Type="http://schemas.openxmlformats.org/officeDocument/2006/relationships/image" Target="../media/image1.png"/><Relationship Id="rId1" Type="http://schemas.openxmlformats.org/officeDocument/2006/relationships/image" Target="../media/image5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2084276</xdr:colOff>
      <xdr:row>29</xdr:row>
      <xdr:rowOff>127000</xdr:rowOff>
    </xdr:from>
    <xdr:to>
      <xdr:col>4</xdr:col>
      <xdr:colOff>428229</xdr:colOff>
      <xdr:row>31</xdr:row>
      <xdr:rowOff>73816</xdr:rowOff>
    </xdr:to>
    <xdr:sp macro="" textlink="">
      <xdr:nvSpPr>
        <xdr:cNvPr id="3" name="Text Box 5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>
        <a:xfrm>
          <a:off x="2710809" y="6189133"/>
          <a:ext cx="4143620" cy="285483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pt-BR" sz="1000" b="1" i="0" strike="noStrike">
              <a:solidFill>
                <a:srgbClr val="000000"/>
              </a:solidFill>
              <a:latin typeface="Courier New" panose="02070309020205020404"/>
              <a:cs typeface="Courier New" panose="02070309020205020404"/>
            </a:rPr>
            <a:t>Itaituba - Pa,  24 de JUNHO de 2022</a:t>
          </a:r>
        </a:p>
      </xdr:txBody>
    </xdr:sp>
    <xdr:clientData/>
  </xdr:twoCellAnchor>
  <xdr:twoCellAnchor>
    <xdr:from>
      <xdr:col>0</xdr:col>
      <xdr:colOff>601133</xdr:colOff>
      <xdr:row>37</xdr:row>
      <xdr:rowOff>2442</xdr:rowOff>
    </xdr:from>
    <xdr:to>
      <xdr:col>2</xdr:col>
      <xdr:colOff>198844</xdr:colOff>
      <xdr:row>40</xdr:row>
      <xdr:rowOff>13194</xdr:rowOff>
    </xdr:to>
    <xdr:sp macro="" textlink="">
      <xdr:nvSpPr>
        <xdr:cNvPr id="4" name="Text Box 8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>
          <a:spLocks noChangeArrowheads="1"/>
        </xdr:cNvSpPr>
      </xdr:nvSpPr>
      <xdr:spPr>
        <a:xfrm>
          <a:off x="601133" y="7419242"/>
          <a:ext cx="4237444" cy="518752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 panose="020B0604020202020204"/>
              <a:cs typeface="Arial" panose="020B0604020202020204"/>
            </a:rPr>
            <a:t>  </a:t>
          </a:r>
          <a:r>
            <a:rPr lang="pt-BR" sz="1100" b="0" i="0" strike="noStrike">
              <a:solidFill>
                <a:srgbClr val="000000"/>
              </a:solidFill>
              <a:latin typeface="Arial" panose="020B0604020202020204" pitchFamily="7" charset="0"/>
              <a:cs typeface="Arial" panose="020B0604020202020204" pitchFamily="7" charset="0"/>
            </a:rPr>
            <a:t>_________________________________  </a:t>
          </a:r>
          <a:endParaRPr lang="pt-BR" sz="1200" b="0" i="0" strike="noStrike">
            <a:solidFill>
              <a:srgbClr val="000000"/>
            </a:solidFill>
            <a:latin typeface="Arial" panose="020B0604020202020204" pitchFamily="7" charset="0"/>
            <a:cs typeface="Arial" panose="020B0604020202020204" pitchFamily="7" charset="0"/>
          </a:endParaRP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000"/>
          </a:pPr>
          <a:r>
            <a:rPr lang="pt-BR" sz="1200" b="0" i="0" u="none" strike="noStrike" baseline="0">
              <a:latin typeface="Arial" panose="020B0604020202020204" pitchFamily="7" charset="0"/>
              <a:ea typeface="+mn-ea"/>
              <a:cs typeface="Arial" panose="020B0604020202020204" pitchFamily="7" charset="0"/>
            </a:rPr>
            <a:t>José Alcir Oliveira da Silva Júnior</a:t>
          </a: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000"/>
          </a:pPr>
          <a:r>
            <a:rPr lang="pt-BR" sz="1000" b="0" i="0" baseline="0"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Engenheiro Civil - CREA 151525739-8  PA</a:t>
          </a:r>
          <a:endParaRPr lang="pt-BR" sz="1000" b="0" i="0" u="none" strike="noStrike" baseline="0"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</xdr:txBody>
    </xdr:sp>
    <xdr:clientData/>
  </xdr:twoCellAnchor>
  <xdr:twoCellAnchor>
    <xdr:from>
      <xdr:col>0</xdr:col>
      <xdr:colOff>599245</xdr:colOff>
      <xdr:row>0</xdr:row>
      <xdr:rowOff>67734</xdr:rowOff>
    </xdr:from>
    <xdr:to>
      <xdr:col>2</xdr:col>
      <xdr:colOff>1005416</xdr:colOff>
      <xdr:row>7</xdr:row>
      <xdr:rowOff>0</xdr:rowOff>
    </xdr:to>
    <xdr:sp macro="" textlink="">
      <xdr:nvSpPr>
        <xdr:cNvPr id="5" name="Text Box 7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>
          <a:spLocks noChangeArrowheads="1"/>
        </xdr:cNvSpPr>
      </xdr:nvSpPr>
      <xdr:spPr>
        <a:xfrm>
          <a:off x="599245" y="406401"/>
          <a:ext cx="5045904" cy="1189564"/>
        </a:xfrm>
        <a:prstGeom prst="rect">
          <a:avLst/>
        </a:prstGeom>
        <a:noFill/>
        <a:ln w="9525">
          <a:solidFill>
            <a:srgbClr val="FFFFFF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400" b="1" i="0" u="none" strike="noStrike" baseline="0">
              <a:solidFill>
                <a:sysClr val="windowText" lastClr="000000"/>
              </a:solidFill>
              <a:latin typeface="Agency FB" panose="020B0503020202020204" pitchFamily="34" charset="0"/>
              <a:cs typeface="Arial" panose="020B0604020202020204"/>
            </a:rPr>
            <a:t>REPÚBLICA FEDERATIVA DO BRASIL</a:t>
          </a:r>
        </a:p>
        <a:p>
          <a:pPr algn="ctr" rtl="0">
            <a:spcAft>
              <a:spcPts val="0"/>
            </a:spcAft>
            <a:defRPr sz="1000"/>
          </a:pPr>
          <a:r>
            <a:rPr lang="pt-BR" sz="1400" b="1" i="0" u="none" strike="noStrike" baseline="0">
              <a:solidFill>
                <a:srgbClr val="000000"/>
              </a:solidFill>
              <a:latin typeface="Agency FB" panose="020B0503020202020204" pitchFamily="34" charset="0"/>
              <a:cs typeface="Arial" panose="020B0604020202020204"/>
            </a:rPr>
            <a:t>ESTADO DO PARÁ</a:t>
          </a:r>
        </a:p>
        <a:p>
          <a:pPr algn="ctr" rtl="0">
            <a:spcAft>
              <a:spcPts val="0"/>
            </a:spcAft>
            <a:defRPr sz="1000"/>
          </a:pPr>
          <a:endParaRPr lang="pt-BR" sz="500" b="0" i="0" u="none" strike="noStrike" baseline="0">
            <a:solidFill>
              <a:srgbClr val="000000"/>
            </a:solidFill>
            <a:latin typeface="Arial" panose="020B0604020202020204"/>
            <a:cs typeface="Arial" panose="020B0604020202020204"/>
          </a:endParaRPr>
        </a:p>
        <a:p>
          <a:pPr algn="ctr" rtl="0">
            <a:spcAft>
              <a:spcPts val="0"/>
            </a:spcAft>
            <a:defRPr sz="1000"/>
          </a:pPr>
          <a:r>
            <a:rPr lang="pt-BR" sz="1050" b="1" i="0" u="none" strike="noStrike" baseline="0">
              <a:solidFill>
                <a:srgbClr val="000000"/>
              </a:solidFill>
              <a:latin typeface="+mn-lt"/>
              <a:cs typeface="Arial" panose="020B0604020202020204"/>
            </a:rPr>
            <a:t>Prefeitura Municipal de Itaituba</a:t>
          </a:r>
        </a:p>
        <a:p>
          <a:pPr algn="ctr" rtl="0">
            <a:defRPr sz="1000"/>
          </a:pPr>
          <a:r>
            <a:rPr lang="pt-BR" sz="1050" b="1" i="0" u="none" strike="noStrike" baseline="0">
              <a:solidFill>
                <a:srgbClr val="000000"/>
              </a:solidFill>
              <a:latin typeface="+mn-lt"/>
              <a:cs typeface="Arial" panose="020B0604020202020204"/>
            </a:rPr>
            <a:t>SECRETARIA MUNICIPAL DE INFRA-ESTRUTURA  -  SEMINFRA</a:t>
          </a:r>
        </a:p>
        <a:p>
          <a:pPr algn="ctr" rtl="0">
            <a:defRPr sz="1000"/>
          </a:pPr>
          <a:r>
            <a:rPr lang="pt-BR" sz="1050" b="1" i="0" u="none" strike="noStrike" baseline="0">
              <a:solidFill>
                <a:srgbClr val="000000"/>
              </a:solidFill>
              <a:latin typeface="+mn-lt"/>
              <a:cs typeface="Arial" panose="020B0604020202020204"/>
            </a:rPr>
            <a:t>DIRETORIA TÉCNICA E OBRAS</a:t>
          </a:r>
        </a:p>
      </xdr:txBody>
    </xdr:sp>
    <xdr:clientData/>
  </xdr:twoCellAnchor>
  <xdr:twoCellAnchor editAs="oneCell">
    <xdr:from>
      <xdr:col>0</xdr:col>
      <xdr:colOff>143933</xdr:colOff>
      <xdr:row>1</xdr:row>
      <xdr:rowOff>77894</xdr:rowOff>
    </xdr:from>
    <xdr:to>
      <xdr:col>1</xdr:col>
      <xdr:colOff>201083</xdr:colOff>
      <xdr:row>6</xdr:row>
      <xdr:rowOff>10497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933" y="585894"/>
          <a:ext cx="683683" cy="7792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602567</xdr:colOff>
      <xdr:row>1</xdr:row>
      <xdr:rowOff>42334</xdr:rowOff>
    </xdr:from>
    <xdr:to>
      <xdr:col>3</xdr:col>
      <xdr:colOff>487630</xdr:colOff>
      <xdr:row>6</xdr:row>
      <xdr:rowOff>106987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42300" y="550334"/>
          <a:ext cx="1044997" cy="911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444728</xdr:colOff>
      <xdr:row>0</xdr:row>
      <xdr:rowOff>0</xdr:rowOff>
    </xdr:from>
    <xdr:to>
      <xdr:col>5</xdr:col>
      <xdr:colOff>575732</xdr:colOff>
      <xdr:row>6</xdr:row>
      <xdr:rowOff>160864</xdr:rowOff>
    </xdr:to>
    <xdr:sp macro="" textlink="">
      <xdr:nvSpPr>
        <xdr:cNvPr id="3" name="Text Box 73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>
          <a:spLocks noChangeArrowheads="1"/>
        </xdr:cNvSpPr>
      </xdr:nvSpPr>
      <xdr:spPr>
        <a:xfrm>
          <a:off x="3137128" y="112591"/>
          <a:ext cx="5050137" cy="1292873"/>
        </a:xfrm>
        <a:prstGeom prst="rect">
          <a:avLst/>
        </a:prstGeom>
        <a:noFill/>
        <a:ln w="9525">
          <a:solidFill>
            <a:srgbClr val="FFFFFF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400" b="1" i="0" u="none" strike="noStrike" baseline="0">
              <a:solidFill>
                <a:sysClr val="windowText" lastClr="000000"/>
              </a:solidFill>
              <a:latin typeface="Agency FB" panose="020B0503020202020204" pitchFamily="34" charset="0"/>
              <a:cs typeface="Arial" panose="020B0604020202020204"/>
            </a:rPr>
            <a:t>REPÚBLICA FEDERATIVA DO BRASIL</a:t>
          </a:r>
        </a:p>
        <a:p>
          <a:pPr algn="ctr" rtl="0">
            <a:spcAft>
              <a:spcPts val="0"/>
            </a:spcAft>
            <a:defRPr sz="1000"/>
          </a:pPr>
          <a:r>
            <a:rPr lang="pt-BR" sz="1400" b="1" i="0" u="none" strike="noStrike" baseline="0">
              <a:solidFill>
                <a:srgbClr val="000000"/>
              </a:solidFill>
              <a:latin typeface="Agency FB" panose="020B0503020202020204" pitchFamily="34" charset="0"/>
              <a:cs typeface="Arial" panose="020B0604020202020204"/>
            </a:rPr>
            <a:t>ESTADO DO PARÁ</a:t>
          </a:r>
        </a:p>
        <a:p>
          <a:pPr algn="ctr" rtl="0">
            <a:spcAft>
              <a:spcPts val="0"/>
            </a:spcAft>
            <a:defRPr sz="1000"/>
          </a:pPr>
          <a:endParaRPr lang="pt-BR" sz="500" b="0" i="0" u="none" strike="noStrike" baseline="0">
            <a:solidFill>
              <a:srgbClr val="000000"/>
            </a:solidFill>
            <a:latin typeface="Arial" panose="020B0604020202020204"/>
            <a:cs typeface="Arial" panose="020B0604020202020204"/>
          </a:endParaRPr>
        </a:p>
        <a:p>
          <a:pPr algn="ctr" rtl="0">
            <a:spcAft>
              <a:spcPts val="0"/>
            </a:spcAft>
            <a:defRPr sz="1000"/>
          </a:pPr>
          <a:r>
            <a:rPr lang="pt-BR" sz="1050" b="1" i="0" u="none" strike="noStrike" baseline="0">
              <a:solidFill>
                <a:srgbClr val="000000"/>
              </a:solidFill>
              <a:latin typeface="+mn-lt"/>
              <a:cs typeface="Arial" panose="020B0604020202020204"/>
            </a:rPr>
            <a:t>Prefeitura Municipal de Itaituba</a:t>
          </a:r>
        </a:p>
        <a:p>
          <a:pPr algn="ctr" rtl="0">
            <a:defRPr sz="1000"/>
          </a:pPr>
          <a:r>
            <a:rPr lang="pt-BR" sz="1050" b="1" i="0" u="none" strike="noStrike" baseline="0">
              <a:solidFill>
                <a:srgbClr val="000000"/>
              </a:solidFill>
              <a:latin typeface="+mn-lt"/>
              <a:cs typeface="Arial" panose="020B0604020202020204"/>
            </a:rPr>
            <a:t>SECRETARIA MUNICIPAL DE INFRA-ESTRUTURA  -  SEMINFRA</a:t>
          </a:r>
        </a:p>
        <a:p>
          <a:pPr algn="ctr" rtl="0">
            <a:defRPr sz="1000"/>
          </a:pPr>
          <a:r>
            <a:rPr lang="pt-BR" sz="1050" b="1" i="0" u="none" strike="noStrike" baseline="0">
              <a:solidFill>
                <a:srgbClr val="000000"/>
              </a:solidFill>
              <a:latin typeface="+mn-lt"/>
              <a:cs typeface="Arial" panose="020B0604020202020204"/>
            </a:rPr>
            <a:t>DIRETORIA TÉCNICA E OBRAS</a:t>
          </a:r>
        </a:p>
      </xdr:txBody>
    </xdr:sp>
    <xdr:clientData/>
  </xdr:twoCellAnchor>
  <xdr:twoCellAnchor editAs="oneCell">
    <xdr:from>
      <xdr:col>0</xdr:col>
      <xdr:colOff>237066</xdr:colOff>
      <xdr:row>0</xdr:row>
      <xdr:rowOff>94827</xdr:rowOff>
    </xdr:from>
    <xdr:to>
      <xdr:col>1</xdr:col>
      <xdr:colOff>101599</xdr:colOff>
      <xdr:row>5</xdr:row>
      <xdr:rowOff>16847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066" y="272627"/>
          <a:ext cx="685800" cy="811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628650</xdr:colOff>
      <xdr:row>0</xdr:row>
      <xdr:rowOff>47625</xdr:rowOff>
    </xdr:from>
    <xdr:to>
      <xdr:col>8</xdr:col>
      <xdr:colOff>686597</xdr:colOff>
      <xdr:row>5</xdr:row>
      <xdr:rowOff>154629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0" y="47625"/>
          <a:ext cx="1105697" cy="9642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509476</xdr:colOff>
      <xdr:row>65</xdr:row>
      <xdr:rowOff>28575</xdr:rowOff>
    </xdr:from>
    <xdr:to>
      <xdr:col>9</xdr:col>
      <xdr:colOff>23946</xdr:colOff>
      <xdr:row>66</xdr:row>
      <xdr:rowOff>142608</xdr:rowOff>
    </xdr:to>
    <xdr:sp macro="" textlink="">
      <xdr:nvSpPr>
        <xdr:cNvPr id="6" name="Text Box 54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>
          <a:spLocks noChangeArrowheads="1"/>
        </xdr:cNvSpPr>
      </xdr:nvSpPr>
      <xdr:spPr>
        <a:xfrm>
          <a:off x="7481776" y="15306675"/>
          <a:ext cx="4143620" cy="285483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pt-BR" sz="1000" b="1" i="0" strike="noStrike">
              <a:solidFill>
                <a:srgbClr val="000000"/>
              </a:solidFill>
              <a:latin typeface="Courier New" panose="02070309020205020404"/>
              <a:cs typeface="Courier New" panose="02070309020205020404"/>
            </a:rPr>
            <a:t>Itaituba - Pa,  24 de JUNHO de 2022</a:t>
          </a:r>
        </a:p>
      </xdr:txBody>
    </xdr:sp>
    <xdr:clientData/>
  </xdr:twoCellAnchor>
  <xdr:twoCellAnchor>
    <xdr:from>
      <xdr:col>3</xdr:col>
      <xdr:colOff>781050</xdr:colOff>
      <xdr:row>69</xdr:row>
      <xdr:rowOff>149551</xdr:rowOff>
    </xdr:from>
    <xdr:to>
      <xdr:col>5</xdr:col>
      <xdr:colOff>103594</xdr:colOff>
      <xdr:row>72</xdr:row>
      <xdr:rowOff>153953</xdr:rowOff>
    </xdr:to>
    <xdr:sp macro="" textlink="">
      <xdr:nvSpPr>
        <xdr:cNvPr id="7" name="Text Box 8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>
          <a:spLocks noChangeArrowheads="1"/>
        </xdr:cNvSpPr>
      </xdr:nvSpPr>
      <xdr:spPr>
        <a:xfrm>
          <a:off x="3467100" y="16113451"/>
          <a:ext cx="4237444" cy="518752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 panose="020B0604020202020204"/>
              <a:cs typeface="Arial" panose="020B0604020202020204"/>
            </a:rPr>
            <a:t>  </a:t>
          </a:r>
          <a:r>
            <a:rPr lang="pt-BR" sz="1100" b="0" i="0" strike="noStrike">
              <a:solidFill>
                <a:srgbClr val="000000"/>
              </a:solidFill>
              <a:latin typeface="Arial" panose="020B0604020202020204" pitchFamily="7" charset="0"/>
              <a:cs typeface="Arial" panose="020B0604020202020204" pitchFamily="7" charset="0"/>
            </a:rPr>
            <a:t>_________________________________  </a:t>
          </a:r>
          <a:endParaRPr lang="pt-BR" sz="1200" b="0" i="0" strike="noStrike">
            <a:solidFill>
              <a:srgbClr val="000000"/>
            </a:solidFill>
            <a:latin typeface="Arial" panose="020B0604020202020204" pitchFamily="7" charset="0"/>
            <a:cs typeface="Arial" panose="020B0604020202020204" pitchFamily="7" charset="0"/>
          </a:endParaRP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000"/>
          </a:pPr>
          <a:r>
            <a:rPr lang="pt-BR" sz="1200" b="0" i="0" u="none" strike="noStrike" baseline="0">
              <a:latin typeface="Arial" panose="020B0604020202020204" pitchFamily="7" charset="0"/>
              <a:ea typeface="+mn-ea"/>
              <a:cs typeface="Arial" panose="020B0604020202020204" pitchFamily="7" charset="0"/>
            </a:rPr>
            <a:t>José Alcir Oliveira da Silva Júnior</a:t>
          </a: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000"/>
          </a:pPr>
          <a:r>
            <a:rPr lang="pt-BR" sz="1000" b="0" i="0" baseline="0"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Engenheiro Civil - CREA 151525739-8  PA</a:t>
          </a:r>
          <a:endParaRPr lang="pt-BR" sz="1000" b="0" i="0" u="none" strike="noStrike" baseline="0"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444728</xdr:colOff>
      <xdr:row>0</xdr:row>
      <xdr:rowOff>0</xdr:rowOff>
    </xdr:from>
    <xdr:to>
      <xdr:col>3</xdr:col>
      <xdr:colOff>575732</xdr:colOff>
      <xdr:row>6</xdr:row>
      <xdr:rowOff>160864</xdr:rowOff>
    </xdr:to>
    <xdr:sp macro="" textlink="">
      <xdr:nvSpPr>
        <xdr:cNvPr id="2" name="Text Box 73">
          <a:extLst>
            <a:ext uri="{FF2B5EF4-FFF2-40B4-BE49-F238E27FC236}">
              <a16:creationId xmlns:a16="http://schemas.microsoft.com/office/drawing/2014/main" id="{2ACCB1A0-6DE3-4CA5-A875-6BA177535139}"/>
            </a:ext>
          </a:extLst>
        </xdr:cNvPr>
        <xdr:cNvSpPr txBox="1">
          <a:spLocks noChangeArrowheads="1"/>
        </xdr:cNvSpPr>
      </xdr:nvSpPr>
      <xdr:spPr>
        <a:xfrm>
          <a:off x="3134588" y="0"/>
          <a:ext cx="5045904" cy="1212424"/>
        </a:xfrm>
        <a:prstGeom prst="rect">
          <a:avLst/>
        </a:prstGeom>
        <a:noFill/>
        <a:ln w="9525">
          <a:solidFill>
            <a:srgbClr val="FFFFFF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400" b="1" i="0" u="none" strike="noStrike" baseline="0">
              <a:solidFill>
                <a:sysClr val="windowText" lastClr="000000"/>
              </a:solidFill>
              <a:latin typeface="Agency FB" panose="020B0503020202020204" pitchFamily="34" charset="0"/>
              <a:cs typeface="Arial" panose="020B0604020202020204"/>
            </a:rPr>
            <a:t>REPÚBLICA FEDERATIVA DO BRASIL</a:t>
          </a:r>
        </a:p>
        <a:p>
          <a:pPr algn="ctr" rtl="0">
            <a:spcAft>
              <a:spcPts val="0"/>
            </a:spcAft>
            <a:defRPr sz="1000"/>
          </a:pPr>
          <a:r>
            <a:rPr lang="pt-BR" sz="1400" b="1" i="0" u="none" strike="noStrike" baseline="0">
              <a:solidFill>
                <a:srgbClr val="000000"/>
              </a:solidFill>
              <a:latin typeface="Agency FB" panose="020B0503020202020204" pitchFamily="34" charset="0"/>
              <a:cs typeface="Arial" panose="020B0604020202020204"/>
            </a:rPr>
            <a:t>ESTADO DO PARÁ</a:t>
          </a:r>
        </a:p>
        <a:p>
          <a:pPr algn="ctr" rtl="0">
            <a:spcAft>
              <a:spcPts val="0"/>
            </a:spcAft>
            <a:defRPr sz="1000"/>
          </a:pPr>
          <a:endParaRPr lang="pt-BR" sz="500" b="0" i="0" u="none" strike="noStrike" baseline="0">
            <a:solidFill>
              <a:srgbClr val="000000"/>
            </a:solidFill>
            <a:latin typeface="Arial" panose="020B0604020202020204"/>
            <a:cs typeface="Arial" panose="020B0604020202020204"/>
          </a:endParaRPr>
        </a:p>
        <a:p>
          <a:pPr algn="ctr" rtl="0">
            <a:spcAft>
              <a:spcPts val="0"/>
            </a:spcAft>
            <a:defRPr sz="1000"/>
          </a:pPr>
          <a:r>
            <a:rPr lang="pt-BR" sz="1050" b="1" i="0" u="none" strike="noStrike" baseline="0">
              <a:solidFill>
                <a:srgbClr val="000000"/>
              </a:solidFill>
              <a:latin typeface="+mn-lt"/>
              <a:cs typeface="Arial" panose="020B0604020202020204"/>
            </a:rPr>
            <a:t>Prefeitura Municipal de Itaituba</a:t>
          </a:r>
        </a:p>
        <a:p>
          <a:pPr algn="ctr" rtl="0">
            <a:defRPr sz="1000"/>
          </a:pPr>
          <a:r>
            <a:rPr lang="pt-BR" sz="1050" b="1" i="0" u="none" strike="noStrike" baseline="0">
              <a:solidFill>
                <a:srgbClr val="000000"/>
              </a:solidFill>
              <a:latin typeface="+mn-lt"/>
              <a:cs typeface="Arial" panose="020B0604020202020204"/>
            </a:rPr>
            <a:t>SECRETARIA MUNICIPAL DE INFRA-ESTRUTURA  -  SEMINFRA</a:t>
          </a:r>
        </a:p>
        <a:p>
          <a:pPr algn="ctr" rtl="0">
            <a:defRPr sz="1000"/>
          </a:pPr>
          <a:r>
            <a:rPr lang="pt-BR" sz="1050" b="1" i="0" u="none" strike="noStrike" baseline="0">
              <a:solidFill>
                <a:srgbClr val="000000"/>
              </a:solidFill>
              <a:latin typeface="+mn-lt"/>
              <a:cs typeface="Arial" panose="020B0604020202020204"/>
            </a:rPr>
            <a:t>DIRETORIA TÉCNICA E OBRAS</a:t>
          </a:r>
        </a:p>
      </xdr:txBody>
    </xdr:sp>
    <xdr:clientData/>
  </xdr:twoCellAnchor>
  <xdr:twoCellAnchor editAs="oneCell">
    <xdr:from>
      <xdr:col>0</xdr:col>
      <xdr:colOff>237066</xdr:colOff>
      <xdr:row>0</xdr:row>
      <xdr:rowOff>94827</xdr:rowOff>
    </xdr:from>
    <xdr:to>
      <xdr:col>1</xdr:col>
      <xdr:colOff>101599</xdr:colOff>
      <xdr:row>5</xdr:row>
      <xdr:rowOff>16847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5D83BC99-99F0-4778-B600-CFA709DD2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066" y="94827"/>
          <a:ext cx="687493" cy="798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556260</xdr:colOff>
      <xdr:row>0</xdr:row>
      <xdr:rowOff>55245</xdr:rowOff>
    </xdr:from>
    <xdr:to>
      <xdr:col>4</xdr:col>
      <xdr:colOff>804707</xdr:colOff>
      <xdr:row>5</xdr:row>
      <xdr:rowOff>162249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BE05E02F-1337-4D7A-B98A-2A2F0CE8D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4120" y="55245"/>
          <a:ext cx="1109507" cy="9833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509476</xdr:colOff>
      <xdr:row>65</xdr:row>
      <xdr:rowOff>28575</xdr:rowOff>
    </xdr:from>
    <xdr:to>
      <xdr:col>5</xdr:col>
      <xdr:colOff>23946</xdr:colOff>
      <xdr:row>66</xdr:row>
      <xdr:rowOff>142608</xdr:rowOff>
    </xdr:to>
    <xdr:sp macro="" textlink="">
      <xdr:nvSpPr>
        <xdr:cNvPr id="5" name="Text Box 54">
          <a:extLst>
            <a:ext uri="{FF2B5EF4-FFF2-40B4-BE49-F238E27FC236}">
              <a16:creationId xmlns:a16="http://schemas.microsoft.com/office/drawing/2014/main" id="{482F1D5E-68D8-4D7D-91A8-960FBBBAEF6A}"/>
            </a:ext>
          </a:extLst>
        </xdr:cNvPr>
        <xdr:cNvSpPr txBox="1">
          <a:spLocks noChangeArrowheads="1"/>
        </xdr:cNvSpPr>
      </xdr:nvSpPr>
      <xdr:spPr>
        <a:xfrm>
          <a:off x="7489396" y="15542895"/>
          <a:ext cx="4155050" cy="281673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pt-BR" sz="1000" b="1" i="0" strike="noStrike">
              <a:solidFill>
                <a:srgbClr val="000000"/>
              </a:solidFill>
              <a:latin typeface="Courier New" panose="02070309020205020404"/>
              <a:cs typeface="Courier New" panose="02070309020205020404"/>
            </a:rPr>
            <a:t>Itaituba - Pa,  24 de JUNHO de 2022</a:t>
          </a:r>
        </a:p>
      </xdr:txBody>
    </xdr:sp>
    <xdr:clientData/>
  </xdr:twoCellAnchor>
  <xdr:twoCellAnchor>
    <xdr:from>
      <xdr:col>1</xdr:col>
      <xdr:colOff>781050</xdr:colOff>
      <xdr:row>69</xdr:row>
      <xdr:rowOff>149551</xdr:rowOff>
    </xdr:from>
    <xdr:to>
      <xdr:col>3</xdr:col>
      <xdr:colOff>103594</xdr:colOff>
      <xdr:row>72</xdr:row>
      <xdr:rowOff>153953</xdr:rowOff>
    </xdr:to>
    <xdr:sp macro="" textlink="">
      <xdr:nvSpPr>
        <xdr:cNvPr id="6" name="Text Box 8">
          <a:extLst>
            <a:ext uri="{FF2B5EF4-FFF2-40B4-BE49-F238E27FC236}">
              <a16:creationId xmlns:a16="http://schemas.microsoft.com/office/drawing/2014/main" id="{0AB644DE-F3E8-447F-9E7F-2D6BEFE65E88}"/>
            </a:ext>
          </a:extLst>
        </xdr:cNvPr>
        <xdr:cNvSpPr txBox="1">
          <a:spLocks noChangeArrowheads="1"/>
        </xdr:cNvSpPr>
      </xdr:nvSpPr>
      <xdr:spPr>
        <a:xfrm>
          <a:off x="3470910" y="16334431"/>
          <a:ext cx="4237444" cy="507322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 panose="020B0604020202020204"/>
              <a:cs typeface="Arial" panose="020B0604020202020204"/>
            </a:rPr>
            <a:t>  </a:t>
          </a:r>
          <a:r>
            <a:rPr lang="pt-BR" sz="1100" b="0" i="0" strike="noStrike">
              <a:solidFill>
                <a:srgbClr val="000000"/>
              </a:solidFill>
              <a:latin typeface="Arial" panose="020B0604020202020204" pitchFamily="7" charset="0"/>
              <a:cs typeface="Arial" panose="020B0604020202020204" pitchFamily="7" charset="0"/>
            </a:rPr>
            <a:t>_________________________________  </a:t>
          </a:r>
          <a:endParaRPr lang="pt-BR" sz="1200" b="0" i="0" strike="noStrike">
            <a:solidFill>
              <a:srgbClr val="000000"/>
            </a:solidFill>
            <a:latin typeface="Arial" panose="020B0604020202020204" pitchFamily="7" charset="0"/>
            <a:cs typeface="Arial" panose="020B0604020202020204" pitchFamily="7" charset="0"/>
          </a:endParaRP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000"/>
          </a:pPr>
          <a:r>
            <a:rPr lang="pt-BR" sz="1200" b="0" i="0" u="none" strike="noStrike" baseline="0">
              <a:latin typeface="Arial" panose="020B0604020202020204" pitchFamily="7" charset="0"/>
              <a:ea typeface="+mn-ea"/>
              <a:cs typeface="Arial" panose="020B0604020202020204" pitchFamily="7" charset="0"/>
            </a:rPr>
            <a:t>José Alcir Oliveira da Silva Júnior</a:t>
          </a: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000"/>
          </a:pPr>
          <a:r>
            <a:rPr lang="pt-BR" sz="1000" b="0" i="0" baseline="0"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Engenheiro Civil - CREA 151525739-8  PA</a:t>
          </a:r>
          <a:endParaRPr lang="pt-BR" sz="1000" b="0" i="0" u="none" strike="noStrike" baseline="0"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258089</xdr:colOff>
      <xdr:row>0</xdr:row>
      <xdr:rowOff>89647</xdr:rowOff>
    </xdr:from>
    <xdr:to>
      <xdr:col>5</xdr:col>
      <xdr:colOff>543734</xdr:colOff>
      <xdr:row>6</xdr:row>
      <xdr:rowOff>149411</xdr:rowOff>
    </xdr:to>
    <xdr:sp macro="" textlink="">
      <xdr:nvSpPr>
        <xdr:cNvPr id="3" name="Text Box 73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>
          <a:spLocks noChangeArrowheads="1"/>
        </xdr:cNvSpPr>
      </xdr:nvSpPr>
      <xdr:spPr>
        <a:xfrm>
          <a:off x="2956465" y="89647"/>
          <a:ext cx="5045904" cy="1117599"/>
        </a:xfrm>
        <a:prstGeom prst="rect">
          <a:avLst/>
        </a:prstGeom>
        <a:noFill/>
        <a:ln w="9525">
          <a:solidFill>
            <a:srgbClr val="FFFFFF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400" b="1" i="0" u="none" strike="noStrike" baseline="0">
              <a:solidFill>
                <a:sysClr val="windowText" lastClr="000000"/>
              </a:solidFill>
              <a:latin typeface="Agency FB" panose="020B0503020202020204" pitchFamily="34" charset="0"/>
              <a:cs typeface="Arial" panose="020B0604020202020204"/>
            </a:rPr>
            <a:t>REPÚBLICA FEDERATIVA DO BRASIL</a:t>
          </a:r>
        </a:p>
        <a:p>
          <a:pPr algn="ctr" rtl="0">
            <a:spcAft>
              <a:spcPts val="0"/>
            </a:spcAft>
            <a:defRPr sz="1000"/>
          </a:pPr>
          <a:r>
            <a:rPr lang="pt-BR" sz="1400" b="1" i="0" u="none" strike="noStrike" baseline="0">
              <a:solidFill>
                <a:srgbClr val="000000"/>
              </a:solidFill>
              <a:latin typeface="Agency FB" panose="020B0503020202020204" pitchFamily="34" charset="0"/>
              <a:cs typeface="Arial" panose="020B0604020202020204"/>
            </a:rPr>
            <a:t>ESTADO DO PARÁ</a:t>
          </a:r>
        </a:p>
        <a:p>
          <a:pPr algn="ctr" rtl="0">
            <a:spcAft>
              <a:spcPts val="0"/>
            </a:spcAft>
            <a:defRPr sz="1000"/>
          </a:pPr>
          <a:endParaRPr lang="pt-BR" sz="500" b="0" i="0" u="none" strike="noStrike" baseline="0">
            <a:solidFill>
              <a:srgbClr val="000000"/>
            </a:solidFill>
            <a:latin typeface="Arial" panose="020B0604020202020204"/>
            <a:cs typeface="Arial" panose="020B0604020202020204"/>
          </a:endParaRPr>
        </a:p>
        <a:p>
          <a:pPr algn="ctr" rtl="0">
            <a:spcAft>
              <a:spcPts val="0"/>
            </a:spcAft>
            <a:defRPr sz="1000"/>
          </a:pPr>
          <a:r>
            <a:rPr lang="pt-BR" sz="1050" b="1" i="0" u="none" strike="noStrike" baseline="0">
              <a:solidFill>
                <a:srgbClr val="000000"/>
              </a:solidFill>
              <a:latin typeface="+mn-lt"/>
              <a:cs typeface="Arial" panose="020B0604020202020204"/>
            </a:rPr>
            <a:t>Prefeitura Municipal de Itaituba</a:t>
          </a:r>
        </a:p>
        <a:p>
          <a:pPr algn="ctr" rtl="0">
            <a:defRPr sz="1000"/>
          </a:pPr>
          <a:r>
            <a:rPr lang="pt-BR" sz="1050" b="1" i="0" u="none" strike="noStrike" baseline="0">
              <a:solidFill>
                <a:srgbClr val="000000"/>
              </a:solidFill>
              <a:latin typeface="+mn-lt"/>
              <a:cs typeface="Arial" panose="020B0604020202020204"/>
            </a:rPr>
            <a:t>SECRETARIA MUNICIPAL DE INFRA-ESTRUTURA  -  SEMINFRA</a:t>
          </a:r>
        </a:p>
        <a:p>
          <a:pPr algn="ctr" rtl="0">
            <a:defRPr sz="1000"/>
          </a:pPr>
          <a:r>
            <a:rPr lang="pt-BR" sz="1050" b="1" i="0" u="none" strike="noStrike" baseline="0">
              <a:solidFill>
                <a:srgbClr val="000000"/>
              </a:solidFill>
              <a:latin typeface="+mn-lt"/>
              <a:cs typeface="Arial" panose="020B0604020202020204"/>
            </a:rPr>
            <a:t>DIRETORIA TÉCNICA E OBRAS</a:t>
          </a:r>
        </a:p>
      </xdr:txBody>
    </xdr:sp>
    <xdr:clientData/>
  </xdr:twoCellAnchor>
  <xdr:twoCellAnchor editAs="oneCell">
    <xdr:from>
      <xdr:col>0</xdr:col>
      <xdr:colOff>251012</xdr:colOff>
      <xdr:row>1</xdr:row>
      <xdr:rowOff>45022</xdr:rowOff>
    </xdr:from>
    <xdr:to>
      <xdr:col>0</xdr:col>
      <xdr:colOff>934695</xdr:colOff>
      <xdr:row>5</xdr:row>
      <xdr:rowOff>116080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012" y="215351"/>
          <a:ext cx="683683" cy="7792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651873</xdr:colOff>
      <xdr:row>1</xdr:row>
      <xdr:rowOff>36357</xdr:rowOff>
    </xdr:from>
    <xdr:to>
      <xdr:col>7</xdr:col>
      <xdr:colOff>621106</xdr:colOff>
      <xdr:row>6</xdr:row>
      <xdr:rowOff>60171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05591" y="206686"/>
          <a:ext cx="1044997" cy="9113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3731648</xdr:colOff>
      <xdr:row>29</xdr:row>
      <xdr:rowOff>97971</xdr:rowOff>
    </xdr:from>
    <xdr:to>
      <xdr:col>7</xdr:col>
      <xdr:colOff>1049925</xdr:colOff>
      <xdr:row>31</xdr:row>
      <xdr:rowOff>56883</xdr:rowOff>
    </xdr:to>
    <xdr:sp macro="" textlink="">
      <xdr:nvSpPr>
        <xdr:cNvPr id="6" name="Text Box 54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>
          <a:spLocks noChangeArrowheads="1"/>
        </xdr:cNvSpPr>
      </xdr:nvSpPr>
      <xdr:spPr>
        <a:xfrm>
          <a:off x="6431305" y="6008914"/>
          <a:ext cx="4143620" cy="285483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pt-BR" sz="1000" b="1" i="0" strike="noStrike">
              <a:solidFill>
                <a:srgbClr val="000000"/>
              </a:solidFill>
              <a:latin typeface="Courier New" panose="02070309020205020404"/>
              <a:cs typeface="Courier New" panose="02070309020205020404"/>
            </a:rPr>
            <a:t>Itaituba - Pa,  24 de JUNHO de 2022</a:t>
          </a:r>
        </a:p>
      </xdr:txBody>
    </xdr:sp>
    <xdr:clientData/>
  </xdr:twoCellAnchor>
  <xdr:twoCellAnchor>
    <xdr:from>
      <xdr:col>2</xdr:col>
      <xdr:colOff>664029</xdr:colOff>
      <xdr:row>35</xdr:row>
      <xdr:rowOff>65337</xdr:rowOff>
    </xdr:from>
    <xdr:to>
      <xdr:col>4</xdr:col>
      <xdr:colOff>57330</xdr:colOff>
      <xdr:row>38</xdr:row>
      <xdr:rowOff>94232</xdr:rowOff>
    </xdr:to>
    <xdr:sp macro="" textlink="">
      <xdr:nvSpPr>
        <xdr:cNvPr id="7" name="Text Box 8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 txBox="1">
          <a:spLocks noChangeArrowheads="1"/>
        </xdr:cNvSpPr>
      </xdr:nvSpPr>
      <xdr:spPr>
        <a:xfrm>
          <a:off x="2656115" y="6955994"/>
          <a:ext cx="4237444" cy="518752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 panose="020B0604020202020204"/>
              <a:cs typeface="Arial" panose="020B0604020202020204"/>
            </a:rPr>
            <a:t>  </a:t>
          </a:r>
          <a:r>
            <a:rPr lang="pt-BR" sz="1100" b="0" i="0" strike="noStrike">
              <a:solidFill>
                <a:srgbClr val="000000"/>
              </a:solidFill>
              <a:latin typeface="Arial" panose="020B0604020202020204" pitchFamily="7" charset="0"/>
              <a:cs typeface="Arial" panose="020B0604020202020204" pitchFamily="7" charset="0"/>
            </a:rPr>
            <a:t>_________________________________  </a:t>
          </a:r>
          <a:endParaRPr lang="pt-BR" sz="1200" b="0" i="0" strike="noStrike">
            <a:solidFill>
              <a:srgbClr val="000000"/>
            </a:solidFill>
            <a:latin typeface="Arial" panose="020B0604020202020204" pitchFamily="7" charset="0"/>
            <a:cs typeface="Arial" panose="020B0604020202020204" pitchFamily="7" charset="0"/>
          </a:endParaRP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000"/>
          </a:pPr>
          <a:r>
            <a:rPr lang="pt-BR" sz="1200" b="0" i="0" u="none" strike="noStrike" baseline="0">
              <a:latin typeface="Arial" panose="020B0604020202020204" pitchFamily="7" charset="0"/>
              <a:ea typeface="+mn-ea"/>
              <a:cs typeface="Arial" panose="020B0604020202020204" pitchFamily="7" charset="0"/>
            </a:rPr>
            <a:t>José Alcir Oliveira da Silva Júnior</a:t>
          </a: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000"/>
          </a:pPr>
          <a:r>
            <a:rPr lang="pt-BR" sz="1000" b="0" i="0" baseline="0"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Engenheiro Civil - CREA 151525739-8  PA</a:t>
          </a:r>
          <a:endParaRPr lang="pt-BR" sz="1000" b="0" i="0" u="none" strike="noStrike" baseline="0"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1782809</xdr:colOff>
      <xdr:row>0</xdr:row>
      <xdr:rowOff>152400</xdr:rowOff>
    </xdr:from>
    <xdr:to>
      <xdr:col>4</xdr:col>
      <xdr:colOff>710461</xdr:colOff>
      <xdr:row>5</xdr:row>
      <xdr:rowOff>168621</xdr:rowOff>
    </xdr:to>
    <xdr:sp macro="" textlink="">
      <xdr:nvSpPr>
        <xdr:cNvPr id="3" name="Text Box 73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>
          <a:spLocks noChangeArrowheads="1"/>
        </xdr:cNvSpPr>
      </xdr:nvSpPr>
      <xdr:spPr>
        <a:xfrm>
          <a:off x="2420984" y="152400"/>
          <a:ext cx="5042702" cy="1083021"/>
        </a:xfrm>
        <a:prstGeom prst="rect">
          <a:avLst/>
        </a:prstGeom>
        <a:noFill/>
        <a:ln w="9525">
          <a:solidFill>
            <a:srgbClr val="FFFFFF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400" b="1" i="0" u="none" strike="noStrike" baseline="0">
              <a:solidFill>
                <a:sysClr val="windowText" lastClr="000000"/>
              </a:solidFill>
              <a:latin typeface="Agency FB" panose="020B0503020202020204" pitchFamily="34" charset="0"/>
              <a:cs typeface="Arial" panose="020B0604020202020204"/>
            </a:rPr>
            <a:t>REPÚBLICA FEDERATIVA DO BRASIL</a:t>
          </a:r>
        </a:p>
        <a:p>
          <a:pPr algn="ctr" rtl="0">
            <a:spcAft>
              <a:spcPts val="0"/>
            </a:spcAft>
            <a:defRPr sz="1000"/>
          </a:pPr>
          <a:r>
            <a:rPr lang="pt-BR" sz="1400" b="1" i="0" u="none" strike="noStrike" baseline="0">
              <a:solidFill>
                <a:srgbClr val="000000"/>
              </a:solidFill>
              <a:latin typeface="Agency FB" panose="020B0503020202020204" pitchFamily="34" charset="0"/>
              <a:cs typeface="Arial" panose="020B0604020202020204"/>
            </a:rPr>
            <a:t>ESTADO DO PARÁ</a:t>
          </a:r>
        </a:p>
        <a:p>
          <a:pPr algn="ctr" rtl="0">
            <a:spcAft>
              <a:spcPts val="0"/>
            </a:spcAft>
            <a:defRPr sz="1000"/>
          </a:pPr>
          <a:endParaRPr lang="pt-BR" sz="500" b="0" i="0" u="none" strike="noStrike" baseline="0">
            <a:solidFill>
              <a:srgbClr val="000000"/>
            </a:solidFill>
            <a:latin typeface="Arial" panose="020B0604020202020204"/>
            <a:cs typeface="Arial" panose="020B0604020202020204"/>
          </a:endParaRPr>
        </a:p>
        <a:p>
          <a:pPr algn="ctr" rtl="0">
            <a:spcAft>
              <a:spcPts val="0"/>
            </a:spcAft>
            <a:defRPr sz="1000"/>
          </a:pPr>
          <a:r>
            <a:rPr lang="pt-BR" sz="1050" b="1" i="0" u="none" strike="noStrike" baseline="0">
              <a:solidFill>
                <a:srgbClr val="000000"/>
              </a:solidFill>
              <a:latin typeface="+mn-lt"/>
              <a:cs typeface="Arial" panose="020B0604020202020204"/>
            </a:rPr>
            <a:t>Prefeitura Municipal de Itaituba</a:t>
          </a:r>
        </a:p>
        <a:p>
          <a:pPr algn="ctr" rtl="0">
            <a:defRPr sz="1000"/>
          </a:pPr>
          <a:r>
            <a:rPr lang="pt-BR" sz="1050" b="1" i="0" u="none" strike="noStrike" baseline="0">
              <a:solidFill>
                <a:srgbClr val="000000"/>
              </a:solidFill>
              <a:latin typeface="+mn-lt"/>
              <a:cs typeface="Arial" panose="020B0604020202020204"/>
            </a:rPr>
            <a:t>SECRETARIA MUNICIPAL DE INFRA-ESTRUTURA  -  SEMINFRA</a:t>
          </a:r>
        </a:p>
        <a:p>
          <a:pPr algn="ctr" rtl="0">
            <a:defRPr sz="1000"/>
          </a:pPr>
          <a:r>
            <a:rPr lang="pt-BR" sz="1050" b="1" i="0" u="none" strike="noStrike" baseline="0">
              <a:solidFill>
                <a:srgbClr val="000000"/>
              </a:solidFill>
              <a:latin typeface="+mn-lt"/>
              <a:cs typeface="Arial" panose="020B0604020202020204"/>
            </a:rPr>
            <a:t>DIRETORIA TÉCNICA E OBRAS</a:t>
          </a:r>
        </a:p>
      </xdr:txBody>
    </xdr:sp>
    <xdr:clientData/>
  </xdr:twoCellAnchor>
  <xdr:twoCellAnchor editAs="oneCell">
    <xdr:from>
      <xdr:col>0</xdr:col>
      <xdr:colOff>304800</xdr:colOff>
      <xdr:row>1</xdr:row>
      <xdr:rowOff>118661</xdr:rowOff>
    </xdr:from>
    <xdr:to>
      <xdr:col>1</xdr:col>
      <xdr:colOff>350308</xdr:colOff>
      <xdr:row>4</xdr:row>
      <xdr:rowOff>199244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" y="290111"/>
          <a:ext cx="683683" cy="7568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154166</xdr:colOff>
      <xdr:row>1</xdr:row>
      <xdr:rowOff>85726</xdr:rowOff>
    </xdr:from>
    <xdr:to>
      <xdr:col>5</xdr:col>
      <xdr:colOff>1274969</xdr:colOff>
      <xdr:row>5</xdr:row>
      <xdr:rowOff>136532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8541" y="257176"/>
          <a:ext cx="1120803" cy="9461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1052401</xdr:colOff>
      <xdr:row>60</xdr:row>
      <xdr:rowOff>161925</xdr:rowOff>
    </xdr:from>
    <xdr:to>
      <xdr:col>6</xdr:col>
      <xdr:colOff>528771</xdr:colOff>
      <xdr:row>62</xdr:row>
      <xdr:rowOff>104508</xdr:rowOff>
    </xdr:to>
    <xdr:sp macro="" textlink="">
      <xdr:nvSpPr>
        <xdr:cNvPr id="6" name="Text Box 54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 txBox="1">
          <a:spLocks noChangeArrowheads="1"/>
        </xdr:cNvSpPr>
      </xdr:nvSpPr>
      <xdr:spPr>
        <a:xfrm>
          <a:off x="6224476" y="11039475"/>
          <a:ext cx="4143620" cy="285483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pt-BR" sz="1000" b="1" i="0" strike="noStrike">
              <a:solidFill>
                <a:srgbClr val="000000"/>
              </a:solidFill>
              <a:latin typeface="Courier New" panose="02070309020205020404"/>
              <a:cs typeface="Courier New" panose="02070309020205020404"/>
            </a:rPr>
            <a:t>Itaituba - Pa,  24 de JUNHO de 2022</a:t>
          </a:r>
        </a:p>
      </xdr:txBody>
    </xdr:sp>
    <xdr:clientData/>
  </xdr:twoCellAnchor>
  <xdr:twoCellAnchor>
    <xdr:from>
      <xdr:col>1</xdr:col>
      <xdr:colOff>1571625</xdr:colOff>
      <xdr:row>65</xdr:row>
      <xdr:rowOff>111451</xdr:rowOff>
    </xdr:from>
    <xdr:to>
      <xdr:col>3</xdr:col>
      <xdr:colOff>1275169</xdr:colOff>
      <xdr:row>68</xdr:row>
      <xdr:rowOff>115853</xdr:rowOff>
    </xdr:to>
    <xdr:sp macro="" textlink="">
      <xdr:nvSpPr>
        <xdr:cNvPr id="7" name="Text Box 8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 txBox="1">
          <a:spLocks noChangeArrowheads="1"/>
        </xdr:cNvSpPr>
      </xdr:nvSpPr>
      <xdr:spPr>
        <a:xfrm>
          <a:off x="2209800" y="11846251"/>
          <a:ext cx="4237444" cy="518752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 panose="020B0604020202020204"/>
              <a:cs typeface="Arial" panose="020B0604020202020204"/>
            </a:rPr>
            <a:t>  </a:t>
          </a:r>
          <a:r>
            <a:rPr lang="pt-BR" sz="1100" b="0" i="0" strike="noStrike">
              <a:solidFill>
                <a:srgbClr val="000000"/>
              </a:solidFill>
              <a:latin typeface="Arial" panose="020B0604020202020204" pitchFamily="7" charset="0"/>
              <a:cs typeface="Arial" panose="020B0604020202020204" pitchFamily="7" charset="0"/>
            </a:rPr>
            <a:t>_________________________________  </a:t>
          </a:r>
          <a:endParaRPr lang="pt-BR" sz="1200" b="0" i="0" strike="noStrike">
            <a:solidFill>
              <a:srgbClr val="000000"/>
            </a:solidFill>
            <a:latin typeface="Arial" panose="020B0604020202020204" pitchFamily="7" charset="0"/>
            <a:cs typeface="Arial" panose="020B0604020202020204" pitchFamily="7" charset="0"/>
          </a:endParaRP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000"/>
          </a:pPr>
          <a:r>
            <a:rPr lang="pt-BR" sz="1200" b="0" i="0" u="none" strike="noStrike" baseline="0">
              <a:latin typeface="Arial" panose="020B0604020202020204" pitchFamily="7" charset="0"/>
              <a:ea typeface="+mn-ea"/>
              <a:cs typeface="Arial" panose="020B0604020202020204" pitchFamily="7" charset="0"/>
            </a:rPr>
            <a:t>José Alcir Oliveira da Silva Júnior</a:t>
          </a: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000"/>
          </a:pPr>
          <a:r>
            <a:rPr lang="pt-BR" sz="1000" b="0" i="0" baseline="0"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Engenheiro Civil - CREA 151525739-8  PA</a:t>
          </a:r>
          <a:endParaRPr lang="pt-BR" sz="1000" b="0" i="0" u="none" strike="noStrike" baseline="0"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232100</xdr:colOff>
      <xdr:row>0</xdr:row>
      <xdr:rowOff>42862</xdr:rowOff>
    </xdr:from>
    <xdr:to>
      <xdr:col>17</xdr:col>
      <xdr:colOff>1423987</xdr:colOff>
      <xdr:row>5</xdr:row>
      <xdr:rowOff>226218</xdr:rowOff>
    </xdr:to>
    <xdr:pic>
      <xdr:nvPicPr>
        <xdr:cNvPr id="142622" name="Imagem 4">
          <a:extLst>
            <a:ext uri="{FF2B5EF4-FFF2-40B4-BE49-F238E27FC236}">
              <a16:creationId xmlns:a16="http://schemas.microsoft.com/office/drawing/2014/main" id="{00000000-0008-0000-0400-00001E2D0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6225" y="42862"/>
          <a:ext cx="2727793" cy="10167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15</xdr:col>
      <xdr:colOff>232100</xdr:colOff>
      <xdr:row>0</xdr:row>
      <xdr:rowOff>42862</xdr:rowOff>
    </xdr:from>
    <xdr:ext cx="2730541" cy="989318"/>
    <xdr:pic>
      <xdr:nvPicPr>
        <xdr:cNvPr id="3" name="Imagem 4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06254" y="42862"/>
          <a:ext cx="2730541" cy="9893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119063</xdr:colOff>
      <xdr:row>0</xdr:row>
      <xdr:rowOff>47625</xdr:rowOff>
    </xdr:from>
    <xdr:to>
      <xdr:col>17</xdr:col>
      <xdr:colOff>1432392</xdr:colOff>
      <xdr:row>6</xdr:row>
      <xdr:rowOff>38124</xdr:rowOff>
    </xdr:to>
    <xdr:pic>
      <xdr:nvPicPr>
        <xdr:cNvPr id="143646" name="Imagem 4">
          <a:extLst>
            <a:ext uri="{FF2B5EF4-FFF2-40B4-BE49-F238E27FC236}">
              <a16:creationId xmlns:a16="http://schemas.microsoft.com/office/drawing/2014/main" id="{00000000-0008-0000-0500-00001E310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83188" y="47625"/>
          <a:ext cx="2849236" cy="10620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15</xdr:col>
      <xdr:colOff>119063</xdr:colOff>
      <xdr:row>0</xdr:row>
      <xdr:rowOff>47625</xdr:rowOff>
    </xdr:from>
    <xdr:ext cx="2850936" cy="1051856"/>
    <xdr:pic>
      <xdr:nvPicPr>
        <xdr:cNvPr id="3" name="Imagem 4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92170" y="47625"/>
          <a:ext cx="2850936" cy="10518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51452</xdr:colOff>
      <xdr:row>0</xdr:row>
      <xdr:rowOff>91320</xdr:rowOff>
    </xdr:from>
    <xdr:to>
      <xdr:col>6</xdr:col>
      <xdr:colOff>33210</xdr:colOff>
      <xdr:row>6</xdr:row>
      <xdr:rowOff>152400</xdr:rowOff>
    </xdr:to>
    <xdr:sp macro="" textlink="">
      <xdr:nvSpPr>
        <xdr:cNvPr id="3" name="Text Box 73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 txBox="1">
          <a:spLocks noChangeArrowheads="1"/>
        </xdr:cNvSpPr>
      </xdr:nvSpPr>
      <xdr:spPr>
        <a:xfrm>
          <a:off x="51452" y="91320"/>
          <a:ext cx="4081318" cy="1112640"/>
        </a:xfrm>
        <a:prstGeom prst="rect">
          <a:avLst/>
        </a:prstGeom>
        <a:noFill/>
        <a:ln w="9525">
          <a:solidFill>
            <a:srgbClr val="FFFFFF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200" b="1" i="0" u="none" strike="noStrike" baseline="0">
              <a:solidFill>
                <a:sysClr val="windowText" lastClr="000000"/>
              </a:solidFill>
              <a:latin typeface="Agency FB" panose="020B0503020202020204" pitchFamily="34" charset="0"/>
              <a:cs typeface="Arial" panose="020B0604020202020204"/>
            </a:rPr>
            <a:t>REPÚBLICA FEDERATIVA DO BRASIL</a:t>
          </a:r>
        </a:p>
        <a:p>
          <a:pPr algn="ctr" rtl="0">
            <a:spcAft>
              <a:spcPts val="0"/>
            </a:spcAft>
            <a:defRPr sz="1000"/>
          </a:pPr>
          <a:r>
            <a:rPr lang="pt-BR" sz="1200" b="1" i="0" u="none" strike="noStrike" baseline="0">
              <a:solidFill>
                <a:srgbClr val="000000"/>
              </a:solidFill>
              <a:latin typeface="Agency FB" panose="020B0503020202020204" pitchFamily="34" charset="0"/>
              <a:cs typeface="Arial" panose="020B0604020202020204"/>
            </a:rPr>
            <a:t>ESTADO DO PARÁ</a:t>
          </a:r>
        </a:p>
        <a:p>
          <a:pPr algn="ctr" rtl="0">
            <a:spcAft>
              <a:spcPts val="0"/>
            </a:spcAft>
            <a:defRPr sz="1000"/>
          </a:pPr>
          <a:endParaRPr lang="pt-BR" sz="500" b="0" i="0" u="none" strike="noStrike" baseline="0">
            <a:solidFill>
              <a:srgbClr val="000000"/>
            </a:solidFill>
            <a:latin typeface="Arial" panose="020B0604020202020204"/>
            <a:cs typeface="Arial" panose="020B0604020202020204"/>
          </a:endParaRPr>
        </a:p>
        <a:p>
          <a:pPr algn="ctr" rtl="0">
            <a:spcAft>
              <a:spcPts val="0"/>
            </a:spcAft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+mn-lt"/>
              <a:cs typeface="Arial" panose="020B0604020202020204"/>
            </a:rPr>
            <a:t>Prefeitura Municipal de Itaituba</a:t>
          </a:r>
        </a:p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+mn-lt"/>
              <a:cs typeface="Arial" panose="020B0604020202020204"/>
            </a:rPr>
            <a:t>SECRETARIA MUNICIPAL DE INFRA-ESTRUTURA  -  SEMINFRA</a:t>
          </a:r>
        </a:p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+mn-lt"/>
              <a:cs typeface="Arial" panose="020B0604020202020204"/>
            </a:rPr>
            <a:t>DIRETORIA TÉCNICA E OBRAS</a:t>
          </a:r>
        </a:p>
      </xdr:txBody>
    </xdr:sp>
    <xdr:clientData/>
  </xdr:twoCellAnchor>
  <xdr:twoCellAnchor editAs="oneCell">
    <xdr:from>
      <xdr:col>0</xdr:col>
      <xdr:colOff>15240</xdr:colOff>
      <xdr:row>1</xdr:row>
      <xdr:rowOff>70007</xdr:rowOff>
    </xdr:from>
    <xdr:to>
      <xdr:col>0</xdr:col>
      <xdr:colOff>601105</xdr:colOff>
      <xdr:row>5</xdr:row>
      <xdr:rowOff>36743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5267"/>
          <a:ext cx="585865" cy="6677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588</xdr:colOff>
      <xdr:row>1</xdr:row>
      <xdr:rowOff>68579</xdr:rowOff>
    </xdr:from>
    <xdr:to>
      <xdr:col>6</xdr:col>
      <xdr:colOff>896072</xdr:colOff>
      <xdr:row>5</xdr:row>
      <xdr:rowOff>148472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0148" y="243839"/>
          <a:ext cx="895484" cy="7809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265636</xdr:colOff>
      <xdr:row>40</xdr:row>
      <xdr:rowOff>22860</xdr:rowOff>
    </xdr:from>
    <xdr:to>
      <xdr:col>8</xdr:col>
      <xdr:colOff>20136</xdr:colOff>
      <xdr:row>41</xdr:row>
      <xdr:rowOff>140703</xdr:rowOff>
    </xdr:to>
    <xdr:sp macro="" textlink="">
      <xdr:nvSpPr>
        <xdr:cNvPr id="6" name="Text Box 54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 txBox="1">
          <a:spLocks noChangeArrowheads="1"/>
        </xdr:cNvSpPr>
      </xdr:nvSpPr>
      <xdr:spPr>
        <a:xfrm>
          <a:off x="2368756" y="7734300"/>
          <a:ext cx="4143620" cy="285483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Courier New" panose="02070309020205020404"/>
              <a:cs typeface="Courier New" panose="02070309020205020404"/>
            </a:rPr>
            <a:t>Itaituba - Pa,  24 de JUNHO de 2022</a:t>
          </a:r>
        </a:p>
      </xdr:txBody>
    </xdr:sp>
    <xdr:clientData/>
  </xdr:twoCellAnchor>
  <xdr:twoCellAnchor>
    <xdr:from>
      <xdr:col>0</xdr:col>
      <xdr:colOff>640080</xdr:colOff>
      <xdr:row>45</xdr:row>
      <xdr:rowOff>6676</xdr:rowOff>
    </xdr:from>
    <xdr:to>
      <xdr:col>5</xdr:col>
      <xdr:colOff>1524724</xdr:colOff>
      <xdr:row>48</xdr:row>
      <xdr:rowOff>22508</xdr:rowOff>
    </xdr:to>
    <xdr:sp macro="" textlink="">
      <xdr:nvSpPr>
        <xdr:cNvPr id="7" name="Text Box 8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SpPr txBox="1">
          <a:spLocks noChangeArrowheads="1"/>
        </xdr:cNvSpPr>
      </xdr:nvSpPr>
      <xdr:spPr>
        <a:xfrm>
          <a:off x="640080" y="8556316"/>
          <a:ext cx="4237444" cy="518752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 panose="020B0604020202020204"/>
              <a:cs typeface="Arial" panose="020B0604020202020204"/>
            </a:rPr>
            <a:t>  </a:t>
          </a:r>
          <a:r>
            <a:rPr lang="pt-BR" sz="1100" b="0" i="0" strike="noStrike">
              <a:solidFill>
                <a:srgbClr val="000000"/>
              </a:solidFill>
              <a:latin typeface="Arial" panose="020B0604020202020204" pitchFamily="7" charset="0"/>
              <a:cs typeface="Arial" panose="020B0604020202020204" pitchFamily="7" charset="0"/>
            </a:rPr>
            <a:t>_________________________________  </a:t>
          </a:r>
          <a:endParaRPr lang="pt-BR" sz="1200" b="0" i="0" strike="noStrike">
            <a:solidFill>
              <a:srgbClr val="000000"/>
            </a:solidFill>
            <a:latin typeface="Arial" panose="020B0604020202020204" pitchFamily="7" charset="0"/>
            <a:cs typeface="Arial" panose="020B0604020202020204" pitchFamily="7" charset="0"/>
          </a:endParaRP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000"/>
          </a:pPr>
          <a:r>
            <a:rPr lang="pt-BR" sz="1200" b="0" i="0" u="none" strike="noStrike" baseline="0">
              <a:latin typeface="Arial" panose="020B0604020202020204" pitchFamily="7" charset="0"/>
              <a:ea typeface="+mn-ea"/>
              <a:cs typeface="Arial" panose="020B0604020202020204" pitchFamily="7" charset="0"/>
            </a:rPr>
            <a:t>José Alcir Oliveira da Silva Júnior</a:t>
          </a: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000"/>
          </a:pPr>
          <a:r>
            <a:rPr lang="pt-BR" sz="1000" b="0" i="0" baseline="0"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Engenheiro Civil - CREA 151525739-8  PA</a:t>
          </a:r>
          <a:endParaRPr lang="pt-BR" sz="1000" b="0" i="0" u="none" strike="noStrike" baseline="0"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327660</xdr:colOff>
      <xdr:row>0</xdr:row>
      <xdr:rowOff>0</xdr:rowOff>
    </xdr:from>
    <xdr:to>
      <xdr:col>7</xdr:col>
      <xdr:colOff>0</xdr:colOff>
      <xdr:row>5</xdr:row>
      <xdr:rowOff>19050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4735" y="0"/>
          <a:ext cx="2120265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2514600</xdr:colOff>
      <xdr:row>0</xdr:row>
      <xdr:rowOff>0</xdr:rowOff>
    </xdr:from>
    <xdr:to>
      <xdr:col>1</xdr:col>
      <xdr:colOff>2514600</xdr:colOff>
      <xdr:row>3</xdr:row>
      <xdr:rowOff>66675</xdr:rowOff>
    </xdr:to>
    <xdr:pic>
      <xdr:nvPicPr>
        <xdr:cNvPr id="283654" name="Imagem 2">
          <a:extLst>
            <a:ext uri="{FF2B5EF4-FFF2-40B4-BE49-F238E27FC236}">
              <a16:creationId xmlns:a16="http://schemas.microsoft.com/office/drawing/2014/main" id="{00000000-0008-0000-0800-000006540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4200" y="9525"/>
          <a:ext cx="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2514600</xdr:colOff>
      <xdr:row>5</xdr:row>
      <xdr:rowOff>0</xdr:rowOff>
    </xdr:from>
    <xdr:to>
      <xdr:col>1</xdr:col>
      <xdr:colOff>2514600</xdr:colOff>
      <xdr:row>9</xdr:row>
      <xdr:rowOff>104775</xdr:rowOff>
    </xdr:to>
    <xdr:pic>
      <xdr:nvPicPr>
        <xdr:cNvPr id="283655" name="Imagem 2">
          <a:extLst>
            <a:ext uri="{FF2B5EF4-FFF2-40B4-BE49-F238E27FC236}">
              <a16:creationId xmlns:a16="http://schemas.microsoft.com/office/drawing/2014/main" id="{00000000-0008-0000-0800-000007540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4200" y="1857375"/>
          <a:ext cx="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3267916</xdr:colOff>
      <xdr:row>49</xdr:row>
      <xdr:rowOff>38100</xdr:rowOff>
    </xdr:from>
    <xdr:to>
      <xdr:col>5</xdr:col>
      <xdr:colOff>561156</xdr:colOff>
      <xdr:row>50</xdr:row>
      <xdr:rowOff>155943</xdr:rowOff>
    </xdr:to>
    <xdr:sp macro="" textlink="">
      <xdr:nvSpPr>
        <xdr:cNvPr id="5" name="Text Box 5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SpPr txBox="1">
          <a:spLocks noChangeArrowheads="1"/>
        </xdr:cNvSpPr>
      </xdr:nvSpPr>
      <xdr:spPr>
        <a:xfrm>
          <a:off x="3892756" y="8618220"/>
          <a:ext cx="4143620" cy="285483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Courier New" panose="02070309020205020404"/>
              <a:cs typeface="Courier New" panose="02070309020205020404"/>
            </a:rPr>
            <a:t>Itaituba - Pa,  24 de JUNHO de 2022</a:t>
          </a:r>
        </a:p>
      </xdr:txBody>
    </xdr:sp>
    <xdr:clientData/>
  </xdr:twoCellAnchor>
  <xdr:twoCellAnchor>
    <xdr:from>
      <xdr:col>1</xdr:col>
      <xdr:colOff>731520</xdr:colOff>
      <xdr:row>56</xdr:row>
      <xdr:rowOff>120976</xdr:rowOff>
    </xdr:from>
    <xdr:to>
      <xdr:col>2</xdr:col>
      <xdr:colOff>396964</xdr:colOff>
      <xdr:row>59</xdr:row>
      <xdr:rowOff>136808</xdr:rowOff>
    </xdr:to>
    <xdr:sp macro="" textlink="">
      <xdr:nvSpPr>
        <xdr:cNvPr id="6" name="Text Box 8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SpPr txBox="1">
          <a:spLocks noChangeArrowheads="1"/>
        </xdr:cNvSpPr>
      </xdr:nvSpPr>
      <xdr:spPr>
        <a:xfrm>
          <a:off x="1356360" y="9874576"/>
          <a:ext cx="4237444" cy="518752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 panose="020B0604020202020204"/>
              <a:cs typeface="Arial" panose="020B0604020202020204"/>
            </a:rPr>
            <a:t>  </a:t>
          </a:r>
          <a:r>
            <a:rPr lang="pt-BR" sz="1100" b="0" i="0" strike="noStrike">
              <a:solidFill>
                <a:srgbClr val="000000"/>
              </a:solidFill>
              <a:latin typeface="Arial" panose="020B0604020202020204" pitchFamily="7" charset="0"/>
              <a:cs typeface="Arial" panose="020B0604020202020204" pitchFamily="7" charset="0"/>
            </a:rPr>
            <a:t>_________________________________  </a:t>
          </a:r>
          <a:endParaRPr lang="pt-BR" sz="1200" b="0" i="0" strike="noStrike">
            <a:solidFill>
              <a:srgbClr val="000000"/>
            </a:solidFill>
            <a:latin typeface="Arial" panose="020B0604020202020204" pitchFamily="7" charset="0"/>
            <a:cs typeface="Arial" panose="020B0604020202020204" pitchFamily="7" charset="0"/>
          </a:endParaRP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000"/>
          </a:pPr>
          <a:r>
            <a:rPr lang="pt-BR" sz="1200" b="0" i="0" u="none" strike="noStrike" baseline="0">
              <a:latin typeface="Arial" panose="020B0604020202020204" pitchFamily="7" charset="0"/>
              <a:ea typeface="+mn-ea"/>
              <a:cs typeface="Arial" panose="020B0604020202020204" pitchFamily="7" charset="0"/>
            </a:rPr>
            <a:t>José Alcir Oliveira da Silva Júnior</a:t>
          </a: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000"/>
          </a:pPr>
          <a:r>
            <a:rPr lang="pt-BR" sz="1000" b="0" i="0" baseline="0"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Engenheiro Civil - CREA 151525739-8  PA</a:t>
          </a:r>
          <a:endParaRPr lang="pt-BR" sz="1000" b="0" i="0" u="none" strike="noStrike" baseline="0"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</xdr:txBody>
    </xdr:sp>
    <xdr:clientData/>
  </xdr:twoCellAnchor>
  <xdr:twoCellAnchor>
    <xdr:from>
      <xdr:col>1</xdr:col>
      <xdr:colOff>695054</xdr:colOff>
      <xdr:row>0</xdr:row>
      <xdr:rowOff>0</xdr:rowOff>
    </xdr:from>
    <xdr:to>
      <xdr:col>3</xdr:col>
      <xdr:colOff>79601</xdr:colOff>
      <xdr:row>6</xdr:row>
      <xdr:rowOff>83819</xdr:rowOff>
    </xdr:to>
    <xdr:sp macro="" textlink="">
      <xdr:nvSpPr>
        <xdr:cNvPr id="7" name="Text Box 73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SpPr txBox="1">
          <a:spLocks noChangeArrowheads="1"/>
        </xdr:cNvSpPr>
      </xdr:nvSpPr>
      <xdr:spPr>
        <a:xfrm>
          <a:off x="1319894" y="0"/>
          <a:ext cx="4581387" cy="1142999"/>
        </a:xfrm>
        <a:prstGeom prst="rect">
          <a:avLst/>
        </a:prstGeom>
        <a:noFill/>
        <a:ln w="9525">
          <a:solidFill>
            <a:srgbClr val="FFFFFF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400" b="1" i="0" u="none" strike="noStrike" baseline="0">
              <a:solidFill>
                <a:sysClr val="windowText" lastClr="000000"/>
              </a:solidFill>
              <a:latin typeface="Agency FB" panose="020B0503020202020204" pitchFamily="34" charset="0"/>
              <a:cs typeface="Arial" panose="020B0604020202020204"/>
            </a:rPr>
            <a:t>REPÚBLICA FEDERATIVA DO BRASIL</a:t>
          </a:r>
        </a:p>
        <a:p>
          <a:pPr algn="ctr" rtl="0">
            <a:spcAft>
              <a:spcPts val="0"/>
            </a:spcAft>
            <a:defRPr sz="1000"/>
          </a:pPr>
          <a:r>
            <a:rPr lang="pt-BR" sz="1400" b="1" i="0" u="none" strike="noStrike" baseline="0">
              <a:solidFill>
                <a:srgbClr val="000000"/>
              </a:solidFill>
              <a:latin typeface="Agency FB" panose="020B0503020202020204" pitchFamily="34" charset="0"/>
              <a:cs typeface="Arial" panose="020B0604020202020204"/>
            </a:rPr>
            <a:t>ESTADO DO PARÁ</a:t>
          </a:r>
        </a:p>
        <a:p>
          <a:pPr algn="ctr" rtl="0">
            <a:spcAft>
              <a:spcPts val="0"/>
            </a:spcAft>
            <a:defRPr sz="1000"/>
          </a:pPr>
          <a:endParaRPr lang="pt-BR" sz="500" b="0" i="0" u="none" strike="noStrike" baseline="0">
            <a:solidFill>
              <a:srgbClr val="000000"/>
            </a:solidFill>
            <a:latin typeface="Arial" panose="020B0604020202020204"/>
            <a:cs typeface="Arial" panose="020B0604020202020204"/>
          </a:endParaRPr>
        </a:p>
        <a:p>
          <a:pPr algn="ctr" rtl="0">
            <a:spcAft>
              <a:spcPts val="0"/>
            </a:spcAft>
            <a:defRPr sz="1000"/>
          </a:pPr>
          <a:r>
            <a:rPr lang="pt-BR" sz="1050" b="1" i="0" u="none" strike="noStrike" baseline="0">
              <a:solidFill>
                <a:srgbClr val="000000"/>
              </a:solidFill>
              <a:latin typeface="+mn-lt"/>
              <a:cs typeface="Arial" panose="020B0604020202020204"/>
            </a:rPr>
            <a:t>Prefeitura Municipal de Itaituba</a:t>
          </a:r>
        </a:p>
        <a:p>
          <a:pPr algn="ctr" rtl="0">
            <a:defRPr sz="1000"/>
          </a:pPr>
          <a:r>
            <a:rPr lang="pt-BR" sz="1050" b="1" i="0" u="none" strike="noStrike" baseline="0">
              <a:solidFill>
                <a:srgbClr val="000000"/>
              </a:solidFill>
              <a:latin typeface="+mn-lt"/>
              <a:cs typeface="Arial" panose="020B0604020202020204"/>
            </a:rPr>
            <a:t>SECRETARIA MUNICIPAL DE INFRA-ESTRUTURA  -  SEMINFRA</a:t>
          </a:r>
        </a:p>
        <a:p>
          <a:pPr algn="ctr" rtl="0">
            <a:defRPr sz="1000"/>
          </a:pPr>
          <a:r>
            <a:rPr lang="pt-BR" sz="1050" b="1" i="0" u="none" strike="noStrike" baseline="0">
              <a:solidFill>
                <a:srgbClr val="000000"/>
              </a:solidFill>
              <a:latin typeface="+mn-lt"/>
              <a:cs typeface="Arial" panose="020B0604020202020204"/>
            </a:rPr>
            <a:t>DIRETORIA TÉCNICA E OBRAS</a:t>
          </a:r>
        </a:p>
      </xdr:txBody>
    </xdr:sp>
    <xdr:clientData/>
  </xdr:twoCellAnchor>
  <xdr:twoCellAnchor editAs="oneCell">
    <xdr:from>
      <xdr:col>0</xdr:col>
      <xdr:colOff>114301</xdr:colOff>
      <xdr:row>1</xdr:row>
      <xdr:rowOff>67226</xdr:rowOff>
    </xdr:from>
    <xdr:to>
      <xdr:col>1</xdr:col>
      <xdr:colOff>114684</xdr:colOff>
      <xdr:row>5</xdr:row>
      <xdr:rowOff>58327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1" y="242486"/>
          <a:ext cx="625223" cy="6921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664295</xdr:colOff>
      <xdr:row>0</xdr:row>
      <xdr:rowOff>136667</xdr:rowOff>
    </xdr:from>
    <xdr:to>
      <xdr:col>4</xdr:col>
      <xdr:colOff>890174</xdr:colOff>
      <xdr:row>5</xdr:row>
      <xdr:rowOff>68581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85975" y="136667"/>
          <a:ext cx="957399" cy="8082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307546</xdr:colOff>
      <xdr:row>62</xdr:row>
      <xdr:rowOff>127636</xdr:rowOff>
    </xdr:from>
    <xdr:to>
      <xdr:col>8</xdr:col>
      <xdr:colOff>544041</xdr:colOff>
      <xdr:row>64</xdr:row>
      <xdr:rowOff>52920</xdr:rowOff>
    </xdr:to>
    <xdr:sp macro="" textlink="">
      <xdr:nvSpPr>
        <xdr:cNvPr id="10" name="Text Box 54">
          <a:extLs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SpPr txBox="1">
          <a:spLocks noChangeArrowheads="1"/>
        </xdr:cNvSpPr>
      </xdr:nvSpPr>
      <xdr:spPr>
        <a:xfrm>
          <a:off x="6129226" y="10887076"/>
          <a:ext cx="3764555" cy="260564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pt-BR" sz="1000" b="1" i="0" strike="noStrike">
              <a:solidFill>
                <a:srgbClr val="000000"/>
              </a:solidFill>
              <a:latin typeface="Courier New" panose="02070309020205020404"/>
              <a:cs typeface="Courier New" panose="02070309020205020404"/>
            </a:rPr>
            <a:t>Itaituba - Pa,  24 de JUNHO de 2022</a:t>
          </a:r>
        </a:p>
      </xdr:txBody>
    </xdr:sp>
    <xdr:clientData/>
  </xdr:twoCellAnchor>
  <xdr:twoCellAnchor>
    <xdr:from>
      <xdr:col>1</xdr:col>
      <xdr:colOff>1489710</xdr:colOff>
      <xdr:row>67</xdr:row>
      <xdr:rowOff>96211</xdr:rowOff>
    </xdr:from>
    <xdr:to>
      <xdr:col>3</xdr:col>
      <xdr:colOff>142665</xdr:colOff>
      <xdr:row>70</xdr:row>
      <xdr:rowOff>66763</xdr:rowOff>
    </xdr:to>
    <xdr:sp macro="" textlink="">
      <xdr:nvSpPr>
        <xdr:cNvPr id="11" name="Text Box 8">
          <a:extLst>
            <a:ext uri="{FF2B5EF4-FFF2-40B4-BE49-F238E27FC236}">
              <a16:creationId xmlns:a16="http://schemas.microsoft.com/office/drawing/2014/main" id="{00000000-0008-0000-0800-00000B000000}"/>
            </a:ext>
          </a:extLst>
        </xdr:cNvPr>
        <xdr:cNvSpPr txBox="1">
          <a:spLocks noChangeArrowheads="1"/>
        </xdr:cNvSpPr>
      </xdr:nvSpPr>
      <xdr:spPr>
        <a:xfrm>
          <a:off x="2114550" y="11693851"/>
          <a:ext cx="3849795" cy="473472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 panose="020B0604020202020204"/>
              <a:cs typeface="Arial" panose="020B0604020202020204"/>
            </a:rPr>
            <a:t>  </a:t>
          </a:r>
          <a:r>
            <a:rPr lang="pt-BR" sz="1100" b="0" i="0" strike="noStrike">
              <a:solidFill>
                <a:srgbClr val="000000"/>
              </a:solidFill>
              <a:latin typeface="Arial" panose="020B0604020202020204" pitchFamily="7" charset="0"/>
              <a:cs typeface="Arial" panose="020B0604020202020204" pitchFamily="7" charset="0"/>
            </a:rPr>
            <a:t>_________________________________  </a:t>
          </a:r>
          <a:endParaRPr lang="pt-BR" sz="1200" b="0" i="0" strike="noStrike">
            <a:solidFill>
              <a:srgbClr val="000000"/>
            </a:solidFill>
            <a:latin typeface="Arial" panose="020B0604020202020204" pitchFamily="7" charset="0"/>
            <a:cs typeface="Arial" panose="020B0604020202020204" pitchFamily="7" charset="0"/>
          </a:endParaRP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000"/>
          </a:pPr>
          <a:r>
            <a:rPr lang="pt-BR" sz="1200" b="0" i="0" u="none" strike="noStrike" baseline="0">
              <a:latin typeface="Arial" panose="020B0604020202020204" pitchFamily="7" charset="0"/>
              <a:ea typeface="+mn-ea"/>
              <a:cs typeface="Arial" panose="020B0604020202020204" pitchFamily="7" charset="0"/>
            </a:rPr>
            <a:t>José Alcir Oliveira da Silva Júnior</a:t>
          </a: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000"/>
          </a:pPr>
          <a:r>
            <a:rPr lang="pt-BR" sz="1000" b="0" i="0" baseline="0"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Engenheiro Civil - CREA 151525739-8  PA</a:t>
          </a:r>
          <a:endParaRPr lang="pt-BR" sz="1000" b="0" i="0" u="none" strike="noStrike" baseline="0"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276225</xdr:colOff>
      <xdr:row>0</xdr:row>
      <xdr:rowOff>0</xdr:rowOff>
    </xdr:from>
    <xdr:to>
      <xdr:col>6</xdr:col>
      <xdr:colOff>876300</xdr:colOff>
      <xdr:row>2</xdr:row>
      <xdr:rowOff>561975</xdr:rowOff>
    </xdr:to>
    <xdr:pic>
      <xdr:nvPicPr>
        <xdr:cNvPr id="284674" name="Imagem 2">
          <a:extLst>
            <a:ext uri="{FF2B5EF4-FFF2-40B4-BE49-F238E27FC236}">
              <a16:creationId xmlns:a16="http://schemas.microsoft.com/office/drawing/2014/main" id="{00000000-0008-0000-0900-000002580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" y="0"/>
          <a:ext cx="216217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1\c\LECDEMOS\Hitaeng\PROJETOS\EMBASA\Ad-Feij&#227;o\BA-MENDES\Atrab1\LATIN\apg\Mc-APG\AT-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Atrab\tecsan\MC-Calc\MC-E3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LELIADESK2\Scopus\orca_note\Scopus\822_Semin&#225;rio%20Maria%20Mater\822_Lev_Plan\822_Planilha%20QxPU_parcia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itec-joao\COOC-2020\Users\User\Desktop\PROJETOS\2019\PI&#199;ARRA\AGUA\Em%20Elaboa&#231;&#227;o\OR&#199;AMENTOS%20E%20MEMORIAIS\PLANILHA%20M&#218;LTIPLA%20V3.0.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am"/>
      <sheetName val="KsKr"/>
      <sheetName val="Etapa Única"/>
      <sheetName val="Trans.2o. trecho"/>
      <sheetName val="ETA-Mat"/>
      <sheetName val="INCCTOT"/>
      <sheetName val="Jacaraci"/>
      <sheetName val="Demanda-Total"/>
      <sheetName val="V reservação"/>
      <sheetName val="Pre dimensADUTORA"/>
      <sheetName val="Lista"/>
      <sheetName val="Zona A"/>
      <sheetName val="Zona B"/>
      <sheetName val="EEAB1(3+1)3G"/>
      <sheetName val="Insumos"/>
      <sheetName val="bm 8"/>
      <sheetName val="Drenagem"/>
      <sheetName val="viario"/>
      <sheetName val="01-TAC"/>
      <sheetName val="TAC - CORREÇÃO DA PROPOSTA"/>
      <sheetName val="M.C  - QUANTITATIVO "/>
      <sheetName val="PQP"/>
      <sheetName val="SALDOS"/>
      <sheetName val="TAC_ADUT_DN500"/>
      <sheetName val="BOLETIM DE MEDIÇÃO"/>
    </sheetNames>
    <sheetDataSet>
      <sheetData sheetId="0" refreshError="1"/>
      <sheetData sheetId="1" refreshError="1"/>
      <sheetData sheetId="2" refreshError="1">
        <row r="125">
          <cell r="C125">
            <v>15.399999999999977</v>
          </cell>
          <cell r="E125">
            <v>19.659999999999968</v>
          </cell>
        </row>
        <row r="126">
          <cell r="C126">
            <v>15.542336341085161</v>
          </cell>
          <cell r="E126">
            <v>19.802336341085152</v>
          </cell>
        </row>
        <row r="127">
          <cell r="C127">
            <v>16.257148068197694</v>
          </cell>
          <cell r="E127">
            <v>20.517148068197685</v>
          </cell>
        </row>
        <row r="128">
          <cell r="C128">
            <v>17.518811323131445</v>
          </cell>
          <cell r="E128">
            <v>21.778811323131436</v>
          </cell>
        </row>
        <row r="129">
          <cell r="C129">
            <v>19.303780580867624</v>
          </cell>
          <cell r="E129">
            <v>23.563780580867615</v>
          </cell>
        </row>
        <row r="130">
          <cell r="C130">
            <v>21.598989322352281</v>
          </cell>
          <cell r="E130">
            <v>25.858989322352272</v>
          </cell>
        </row>
        <row r="131">
          <cell r="C131">
            <v>24.396686091835932</v>
          </cell>
          <cell r="E131">
            <v>28.656686091835923</v>
          </cell>
        </row>
        <row r="132">
          <cell r="C132">
            <v>27.42734006018452</v>
          </cell>
          <cell r="E132">
            <v>31.687340060184511</v>
          </cell>
        </row>
        <row r="133">
          <cell r="C133">
            <v>31.13573066002607</v>
          </cell>
          <cell r="E133">
            <v>35.395730660026061</v>
          </cell>
        </row>
        <row r="134">
          <cell r="C134">
            <v>35.325379219265528</v>
          </cell>
          <cell r="E134">
            <v>39.585379219265519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>
        <row r="125">
          <cell r="C125" t="str">
            <v>Total Item 3</v>
          </cell>
        </row>
      </sheetData>
      <sheetData sheetId="19"/>
      <sheetData sheetId="20"/>
      <sheetData sheetId="21"/>
      <sheetData sheetId="22"/>
      <sheetData sheetId="23"/>
      <sheetData sheetId="2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ço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"/>
      <sheetName val="PLANILHA QUANTITATIVA"/>
      <sheetName val="CRONOGRAMA FISICO"/>
      <sheetName val="CFF"/>
      <sheetName val="ORÇAMENTO (2)"/>
      <sheetName val="MEDIÇÃO (2)"/>
      <sheetName val="composição_unitária"/>
      <sheetName val="custo_profissional"/>
      <sheetName val="BDI"/>
      <sheetName val="ENC.SOC."/>
      <sheetName val="BDI_MATERIAL"/>
      <sheetName val="CPU"/>
      <sheetName val="CPU (2)"/>
      <sheetName val="INSUMOS_SINAPI_12_14"/>
      <sheetName val="SERVIÇOS_SINAPI_12_14"/>
      <sheetName val="Plan1"/>
      <sheetName val="ORÇAMENTO"/>
      <sheetName val="QCI"/>
      <sheetName val="1.ADM LOCAL"/>
      <sheetName val="2.SER.PRELIM."/>
      <sheetName val="3.DEM. E RET."/>
      <sheetName val="4.COBERTURA"/>
      <sheetName val="5.PAREDES"/>
      <sheetName val="6.REVEST"/>
      <sheetName val="7.PINTURA"/>
      <sheetName val="8.PISOS"/>
      <sheetName val="9.ESQUADRIA"/>
      <sheetName val="10.INST. ELÉTRIC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 refreshError="1">
        <row r="3">
          <cell r="O3">
            <v>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DCE6F1"/>
    <pageSetUpPr fitToPage="1"/>
  </sheetPr>
  <dimension ref="A1:I28"/>
  <sheetViews>
    <sheetView view="pageBreakPreview" zoomScale="90" zoomScaleNormal="100" zoomScaleSheetLayoutView="90" workbookViewId="0">
      <selection activeCell="G26" sqref="G26"/>
    </sheetView>
  </sheetViews>
  <sheetFormatPr defaultColWidth="9.140625" defaultRowHeight="12.75"/>
  <cols>
    <col min="1" max="1" width="9.140625" style="7" customWidth="1"/>
    <col min="2" max="2" width="58.5703125" style="7" customWidth="1"/>
    <col min="3" max="3" width="16.85546875" style="7" customWidth="1"/>
    <col min="4" max="4" width="9.140625" style="7" customWidth="1"/>
    <col min="5" max="16384" width="9.140625" style="7"/>
  </cols>
  <sheetData>
    <row r="1" spans="1:9" s="25" customFormat="1">
      <c r="A1" s="55"/>
      <c r="B1" s="55"/>
      <c r="C1" s="55"/>
      <c r="D1" s="56"/>
    </row>
    <row r="2" spans="1:9" s="18" customFormat="1">
      <c r="A2" s="17"/>
      <c r="B2" s="17"/>
      <c r="C2" s="17"/>
      <c r="D2" s="17"/>
    </row>
    <row r="3" spans="1:9" s="18" customFormat="1">
      <c r="A3" s="17"/>
      <c r="B3" s="17"/>
      <c r="C3" s="17"/>
      <c r="D3" s="17"/>
    </row>
    <row r="4" spans="1:9" s="18" customFormat="1">
      <c r="A4" s="17"/>
      <c r="B4" s="17"/>
      <c r="C4" s="17"/>
      <c r="D4" s="17"/>
    </row>
    <row r="5" spans="1:9" s="18" customFormat="1">
      <c r="A5" s="1"/>
      <c r="B5" s="1"/>
      <c r="C5" s="1"/>
      <c r="D5" s="1"/>
    </row>
    <row r="6" spans="1:9" s="18" customFormat="1">
      <c r="A6" s="1"/>
      <c r="B6" s="1"/>
      <c r="C6" s="1"/>
      <c r="D6" s="1"/>
    </row>
    <row r="7" spans="1:9" s="18" customFormat="1">
      <c r="A7" s="1"/>
      <c r="B7" s="1"/>
      <c r="C7" s="1"/>
      <c r="D7" s="1"/>
    </row>
    <row r="8" spans="1:9" s="25" customFormat="1">
      <c r="A8" s="275" t="s">
        <v>231</v>
      </c>
      <c r="B8" s="275"/>
      <c r="C8" s="275"/>
      <c r="D8" s="275"/>
      <c r="E8" s="48"/>
      <c r="F8" s="48"/>
      <c r="I8" s="46"/>
    </row>
    <row r="9" spans="1:9" s="25" customFormat="1">
      <c r="A9" s="57" t="s">
        <v>183</v>
      </c>
      <c r="B9" s="57"/>
      <c r="C9" s="57"/>
      <c r="D9" s="57"/>
      <c r="E9" s="50"/>
      <c r="F9" s="50"/>
      <c r="I9" s="46"/>
    </row>
    <row r="10" spans="1:9" s="25" customFormat="1">
      <c r="A10" s="57" t="s">
        <v>232</v>
      </c>
      <c r="B10" s="57"/>
      <c r="C10" s="57"/>
      <c r="D10" s="57"/>
      <c r="E10" s="50"/>
      <c r="F10" s="50"/>
      <c r="I10" s="46"/>
    </row>
    <row r="11" spans="1:9" s="25" customFormat="1">
      <c r="A11" s="57" t="s">
        <v>228</v>
      </c>
      <c r="B11" s="57"/>
      <c r="C11" s="57"/>
      <c r="D11" s="57"/>
      <c r="E11" s="54"/>
      <c r="F11" s="54"/>
      <c r="I11" s="46"/>
    </row>
    <row r="12" spans="1:9" s="25" customFormat="1">
      <c r="A12" s="57"/>
      <c r="B12" s="57"/>
      <c r="C12" s="57"/>
      <c r="D12" s="57"/>
      <c r="E12" s="54"/>
      <c r="F12" s="54"/>
      <c r="I12" s="46"/>
    </row>
    <row r="13" spans="1:9">
      <c r="A13" s="274" t="s">
        <v>152</v>
      </c>
      <c r="B13" s="274"/>
      <c r="C13" s="274"/>
      <c r="D13" s="274"/>
    </row>
    <row r="14" spans="1:9" ht="16.5" customHeight="1">
      <c r="A14" s="15" t="s">
        <v>2</v>
      </c>
      <c r="B14" s="15" t="s">
        <v>8</v>
      </c>
      <c r="C14" s="15" t="s">
        <v>44</v>
      </c>
      <c r="D14" s="15" t="s">
        <v>6</v>
      </c>
    </row>
    <row r="15" spans="1:9" ht="16.5" customHeight="1">
      <c r="A15" s="104">
        <v>1</v>
      </c>
      <c r="B15" s="6" t="str">
        <f>PLANILHA!D15</f>
        <v>SERVIÇOS INICIAIS</v>
      </c>
      <c r="C15" s="36">
        <f>PLANILHA!I15</f>
        <v>15702.1</v>
      </c>
      <c r="D15" s="24">
        <f t="shared" ref="D15:D27" si="0">C15/$C$28</f>
        <v>4.9750178197463864E-2</v>
      </c>
    </row>
    <row r="16" spans="1:9" ht="16.5" customHeight="1">
      <c r="A16" s="104">
        <v>2</v>
      </c>
      <c r="B16" s="6" t="str">
        <f>PLANILHA!D20</f>
        <v>ADMINISTRAÇÃO DA OBRA</v>
      </c>
      <c r="C16" s="36">
        <f>PLANILHA!I20</f>
        <v>22933.22</v>
      </c>
      <c r="D16" s="24">
        <f t="shared" si="0"/>
        <v>7.2661095117318206E-2</v>
      </c>
    </row>
    <row r="17" spans="1:4" ht="16.5" customHeight="1">
      <c r="A17" s="104">
        <v>3</v>
      </c>
      <c r="B17" s="96" t="str">
        <f>PLANILHA!D22</f>
        <v>DEMOLIÇÃO E RETIRADA</v>
      </c>
      <c r="C17" s="36">
        <f>PLANILHA!I22</f>
        <v>11923.880000000001</v>
      </c>
      <c r="D17" s="24">
        <f t="shared" si="0"/>
        <v>3.7779351475609978E-2</v>
      </c>
    </row>
    <row r="18" spans="1:4">
      <c r="A18" s="104">
        <v>4</v>
      </c>
      <c r="B18" s="96" t="str">
        <f>PLANILHA!D28</f>
        <v>PAREDES E PAINEIS</v>
      </c>
      <c r="C18" s="36">
        <f>PLANILHA!I28</f>
        <v>17262.560000000001</v>
      </c>
      <c r="D18" s="24">
        <f t="shared" si="0"/>
        <v>5.4694304337917339E-2</v>
      </c>
    </row>
    <row r="19" spans="1:4" ht="16.5" customHeight="1">
      <c r="A19" s="104">
        <v>5</v>
      </c>
      <c r="B19" s="96" t="str">
        <f>PLANILHA!D30</f>
        <v>COBERTURA</v>
      </c>
      <c r="C19" s="36">
        <f>PLANILHA!I30</f>
        <v>97376.36</v>
      </c>
      <c r="D19" s="24">
        <f t="shared" si="0"/>
        <v>0.30852505475193714</v>
      </c>
    </row>
    <row r="20" spans="1:4" ht="16.5" customHeight="1">
      <c r="A20" s="104">
        <v>6</v>
      </c>
      <c r="B20" s="96" t="str">
        <f>PLANILHA!D38</f>
        <v>ESQUADRIAS</v>
      </c>
      <c r="C20" s="36">
        <f>PLANILHA!I38</f>
        <v>9020.4599999999991</v>
      </c>
      <c r="D20" s="24">
        <f t="shared" si="0"/>
        <v>2.8580221271237275E-2</v>
      </c>
    </row>
    <row r="21" spans="1:4" ht="16.5" customHeight="1">
      <c r="A21" s="104">
        <v>7</v>
      </c>
      <c r="B21" s="96" t="str">
        <f>PLANILHA!D42</f>
        <v>REVESTIMENTOS</v>
      </c>
      <c r="C21" s="36">
        <f>PLANILHA!I42</f>
        <v>3114.6</v>
      </c>
      <c r="D21" s="24">
        <f t="shared" si="0"/>
        <v>9.8682281359704083E-3</v>
      </c>
    </row>
    <row r="22" spans="1:4" ht="16.5" customHeight="1">
      <c r="A22" s="104">
        <v>8</v>
      </c>
      <c r="B22" s="96" t="str">
        <f>PLANILHA!D44</f>
        <v>PISO</v>
      </c>
      <c r="C22" s="36">
        <f>PLANILHA!I44</f>
        <v>28297.07</v>
      </c>
      <c r="D22" s="24">
        <f t="shared" si="0"/>
        <v>8.9655796037861737E-2</v>
      </c>
    </row>
    <row r="23" spans="1:4" ht="16.5" customHeight="1">
      <c r="A23" s="104">
        <v>9</v>
      </c>
      <c r="B23" s="96" t="str">
        <f>PLANILHA!D49</f>
        <v>PINTURA</v>
      </c>
      <c r="C23" s="36">
        <f>PLANILHA!I49</f>
        <v>62189.1</v>
      </c>
      <c r="D23" s="24">
        <f t="shared" si="0"/>
        <v>0.19703853668871679</v>
      </c>
    </row>
    <row r="24" spans="1:4" ht="16.5" customHeight="1">
      <c r="A24" s="104">
        <v>10</v>
      </c>
      <c r="B24" s="96" t="str">
        <f>PLANILHA!D55</f>
        <v>INSTALAÇÕES ELÉTRICAS</v>
      </c>
      <c r="C24" s="36">
        <f>PLANILHA!I55</f>
        <v>7625.7199999999993</v>
      </c>
      <c r="D24" s="24">
        <f t="shared" si="0"/>
        <v>2.4161158627442451E-2</v>
      </c>
    </row>
    <row r="25" spans="1:4" ht="16.5" customHeight="1">
      <c r="A25" s="104">
        <v>11</v>
      </c>
      <c r="B25" s="96" t="str">
        <f>PLANILHA!D59</f>
        <v>INSTALAÇÕES DE AR CONDICIONADO</v>
      </c>
      <c r="C25" s="36">
        <f>PLANILHA!I59</f>
        <v>23367.9</v>
      </c>
      <c r="D25" s="24">
        <f t="shared" si="0"/>
        <v>7.4038325389630427E-2</v>
      </c>
    </row>
    <row r="26" spans="1:4" ht="16.5" customHeight="1">
      <c r="A26" s="104">
        <v>12</v>
      </c>
      <c r="B26" s="96" t="str">
        <f>PLANILHA!D61</f>
        <v>SERRALHERIA</v>
      </c>
      <c r="C26" s="36">
        <f>PLANILHA!I61</f>
        <v>12838.02</v>
      </c>
      <c r="D26" s="24">
        <f>C26/$C$28</f>
        <v>4.0675691958566372E-2</v>
      </c>
    </row>
    <row r="27" spans="1:4" ht="16.5" customHeight="1">
      <c r="A27" s="104">
        <v>13</v>
      </c>
      <c r="B27" s="96" t="str">
        <f>PLANILHA!D63</f>
        <v>LIMPEZA FINAL</v>
      </c>
      <c r="C27" s="36">
        <f>PLANILHA!I63</f>
        <v>3967.98</v>
      </c>
      <c r="D27" s="24">
        <f t="shared" si="0"/>
        <v>1.2572058010328088E-2</v>
      </c>
    </row>
    <row r="28" spans="1:4" ht="16.5" customHeight="1">
      <c r="A28" s="273" t="s">
        <v>43</v>
      </c>
      <c r="B28" s="273"/>
      <c r="C28" s="163">
        <f>SUM(C15:C27)</f>
        <v>315618.96999999997</v>
      </c>
      <c r="D28" s="164">
        <f>SUM(D15:D27)</f>
        <v>1.0000000000000002</v>
      </c>
    </row>
  </sheetData>
  <mergeCells count="6">
    <mergeCell ref="A5:D5"/>
    <mergeCell ref="A7:D7"/>
    <mergeCell ref="A28:B28"/>
    <mergeCell ref="A13:D13"/>
    <mergeCell ref="A6:D6"/>
    <mergeCell ref="A8:D8"/>
  </mergeCells>
  <phoneticPr fontId="10" type="noConversion"/>
  <pageMargins left="0.59055118110236227" right="0.59055118110236227" top="0.59055118110236227" bottom="0.78740157480314965" header="0.31496062992125984" footer="0.31496062992125984"/>
  <pageSetup paperSize="9" scale="96" fitToHeight="0" orientation="portrait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DCE6F1"/>
    <pageSetUpPr fitToPage="1"/>
  </sheetPr>
  <dimension ref="A1:M72"/>
  <sheetViews>
    <sheetView showGridLines="0" tabSelected="1" view="pageBreakPreview" zoomScaleNormal="90" zoomScaleSheetLayoutView="100" workbookViewId="0">
      <selection activeCell="A19" sqref="A19"/>
    </sheetView>
  </sheetViews>
  <sheetFormatPr defaultColWidth="9.140625" defaultRowHeight="12.75"/>
  <cols>
    <col min="1" max="1" width="12" style="42" customWidth="1"/>
    <col min="2" max="2" width="13.28515625" style="42" customWidth="1"/>
    <col min="3" max="3" width="13.85546875" style="52" customWidth="1"/>
    <col min="4" max="4" width="62.5703125" style="43" customWidth="1"/>
    <col min="5" max="5" width="9.140625" style="42" customWidth="1"/>
    <col min="6" max="6" width="12.5703125" style="8" bestFit="1" customWidth="1"/>
    <col min="7" max="7" width="15.28515625" style="179" customWidth="1"/>
    <col min="8" max="8" width="15.28515625" style="44" customWidth="1"/>
    <col min="9" max="9" width="15.28515625" style="45" customWidth="1"/>
    <col min="10" max="10" width="12.140625" style="188" bestFit="1" customWidth="1"/>
    <col min="11" max="11" width="13.42578125" style="53" bestFit="1" customWidth="1"/>
    <col min="12" max="12" width="9.140625" style="53"/>
    <col min="13" max="13" width="13.28515625" style="53" bestFit="1" customWidth="1"/>
    <col min="14" max="14" width="8.5703125" style="53" customWidth="1"/>
    <col min="15" max="16384" width="9.140625" style="53"/>
  </cols>
  <sheetData>
    <row r="1" spans="1:11" s="25" customFormat="1" ht="14.25">
      <c r="A1" s="117"/>
      <c r="B1" s="117"/>
      <c r="C1" s="118"/>
      <c r="D1" s="117"/>
      <c r="E1" s="117"/>
      <c r="F1" s="117"/>
      <c r="G1" s="172"/>
      <c r="H1" s="119"/>
      <c r="I1" s="117"/>
      <c r="J1" s="170"/>
    </row>
    <row r="2" spans="1:11" s="25" customFormat="1" ht="14.25">
      <c r="A2" s="117"/>
      <c r="B2" s="117"/>
      <c r="C2" s="118"/>
      <c r="D2" s="117"/>
      <c r="E2" s="117"/>
      <c r="F2" s="117"/>
      <c r="G2" s="172"/>
      <c r="H2" s="119"/>
      <c r="I2" s="117"/>
      <c r="J2" s="170"/>
    </row>
    <row r="3" spans="1:11" s="25" customFormat="1" ht="14.25">
      <c r="A3" s="117"/>
      <c r="B3" s="117"/>
      <c r="C3" s="118"/>
      <c r="D3" s="117"/>
      <c r="E3" s="117"/>
      <c r="F3" s="117"/>
      <c r="G3" s="172"/>
      <c r="H3" s="119"/>
      <c r="I3" s="117"/>
      <c r="J3" s="170"/>
    </row>
    <row r="4" spans="1:11" s="25" customFormat="1" ht="14.25">
      <c r="A4" s="117"/>
      <c r="B4" s="117"/>
      <c r="C4" s="118"/>
      <c r="D4" s="117"/>
      <c r="E4" s="117"/>
      <c r="F4" s="117"/>
      <c r="G4" s="172"/>
      <c r="H4" s="119"/>
      <c r="I4" s="117"/>
      <c r="J4" s="170"/>
    </row>
    <row r="5" spans="1:11" s="25" customFormat="1" ht="14.25">
      <c r="A5" s="120"/>
      <c r="B5" s="121"/>
      <c r="C5" s="122"/>
      <c r="D5" s="120"/>
      <c r="E5" s="121"/>
      <c r="F5" s="123"/>
      <c r="G5" s="173"/>
      <c r="H5" s="120"/>
      <c r="I5" s="120"/>
      <c r="J5" s="170"/>
    </row>
    <row r="6" spans="1:11" s="25" customFormat="1" ht="15">
      <c r="A6" s="278"/>
      <c r="B6" s="278"/>
      <c r="C6" s="278"/>
      <c r="D6" s="278"/>
      <c r="E6" s="278"/>
      <c r="F6" s="278"/>
      <c r="G6" s="278"/>
      <c r="H6" s="278"/>
      <c r="I6" s="278"/>
      <c r="J6" s="170"/>
    </row>
    <row r="7" spans="1:11" s="25" customFormat="1" ht="15">
      <c r="A7" s="124" t="str">
        <f>'RESUMO GERAL'!$A$8</f>
        <v>OBRA: REFORMA DO TERMINAL HIDROVIÁRIO DE ITAITUBA</v>
      </c>
      <c r="B7" s="125"/>
      <c r="C7" s="125"/>
      <c r="D7" s="126"/>
      <c r="E7" s="126"/>
      <c r="F7" s="126"/>
      <c r="G7" s="174"/>
      <c r="H7" s="126"/>
      <c r="I7" s="126"/>
      <c r="J7" s="170"/>
    </row>
    <row r="8" spans="1:11" s="25" customFormat="1" ht="15">
      <c r="A8" s="124" t="str">
        <f>'RESUMO GERAL'!$A$9</f>
        <v>LOCAL: ITAITUBA/PA</v>
      </c>
      <c r="B8" s="127"/>
      <c r="C8" s="128"/>
      <c r="D8" s="129"/>
      <c r="E8" s="129"/>
      <c r="F8" s="129"/>
      <c r="G8" s="175"/>
      <c r="H8" s="129"/>
      <c r="I8" s="129"/>
      <c r="J8" s="170"/>
    </row>
    <row r="9" spans="1:11" s="25" customFormat="1" ht="15">
      <c r="A9" s="124" t="str">
        <f>'RESUMO GERAL'!$A$10</f>
        <v>TABELAS DE REFERÊNCIA: SINAPI ABRIL/2022 - SEDOP MAIO/2022 - (DESONERADAS)</v>
      </c>
      <c r="B9" s="127"/>
      <c r="C9" s="128"/>
      <c r="D9" s="129"/>
      <c r="E9" s="129"/>
      <c r="F9" s="129"/>
      <c r="G9" s="175"/>
      <c r="H9" s="129"/>
      <c r="I9" s="129"/>
      <c r="J9" s="170"/>
    </row>
    <row r="10" spans="1:11" s="25" customFormat="1" ht="15">
      <c r="A10" s="124" t="str">
        <f>'RESUMO GERAL'!$A$11</f>
        <v>DATA: 22/04/2022</v>
      </c>
      <c r="B10" s="127"/>
      <c r="C10" s="128"/>
      <c r="D10" s="129"/>
      <c r="E10" s="129"/>
      <c r="F10" s="129"/>
      <c r="G10" s="175"/>
      <c r="H10" s="129"/>
      <c r="I10" s="129"/>
      <c r="J10" s="170"/>
    </row>
    <row r="11" spans="1:11" s="25" customFormat="1" ht="15">
      <c r="A11" s="130"/>
      <c r="B11" s="127"/>
      <c r="C11" s="128"/>
      <c r="D11" s="130"/>
      <c r="E11" s="130"/>
      <c r="F11" s="130"/>
      <c r="G11" s="176"/>
      <c r="H11" s="130"/>
      <c r="I11" s="130"/>
      <c r="J11" s="170"/>
    </row>
    <row r="12" spans="1:11" s="25" customFormat="1" ht="15">
      <c r="A12" s="279" t="s">
        <v>41</v>
      </c>
      <c r="B12" s="279"/>
      <c r="C12" s="279"/>
      <c r="D12" s="279"/>
      <c r="E12" s="279"/>
      <c r="F12" s="279"/>
      <c r="G12" s="279"/>
      <c r="H12" s="279"/>
      <c r="I12" s="279"/>
      <c r="J12" s="170"/>
    </row>
    <row r="13" spans="1:11" s="25" customFormat="1">
      <c r="A13" s="12"/>
      <c r="B13" s="84"/>
      <c r="C13" s="12"/>
      <c r="D13" s="12"/>
      <c r="E13" s="12"/>
      <c r="F13" s="12"/>
      <c r="G13" s="276" t="s">
        <v>40</v>
      </c>
      <c r="H13" s="277"/>
      <c r="I13" s="23">
        <v>0.30499999999999999</v>
      </c>
      <c r="J13" s="191"/>
    </row>
    <row r="14" spans="1:11" ht="25.5">
      <c r="A14" s="113" t="s">
        <v>2</v>
      </c>
      <c r="B14" s="113" t="s">
        <v>13</v>
      </c>
      <c r="C14" s="114" t="s">
        <v>42</v>
      </c>
      <c r="D14" s="113" t="s">
        <v>8</v>
      </c>
      <c r="E14" s="113" t="s">
        <v>34</v>
      </c>
      <c r="F14" s="113" t="s">
        <v>4</v>
      </c>
      <c r="G14" s="177" t="s">
        <v>14</v>
      </c>
      <c r="H14" s="114" t="s">
        <v>38</v>
      </c>
      <c r="I14" s="114" t="s">
        <v>39</v>
      </c>
      <c r="J14" s="189"/>
    </row>
    <row r="15" spans="1:11" ht="20.100000000000001" customHeight="1">
      <c r="A15" s="234">
        <v>1</v>
      </c>
      <c r="B15" s="234"/>
      <c r="C15" s="233"/>
      <c r="D15" s="232" t="s">
        <v>136</v>
      </c>
      <c r="E15" s="234"/>
      <c r="F15" s="236"/>
      <c r="G15" s="235"/>
      <c r="H15" s="236"/>
      <c r="I15" s="237">
        <f>SUM(I16:I19)</f>
        <v>15702.1</v>
      </c>
      <c r="J15" s="171"/>
    </row>
    <row r="16" spans="1:11" ht="20.100000000000001" customHeight="1">
      <c r="A16" s="40" t="s">
        <v>50</v>
      </c>
      <c r="B16" s="94">
        <v>11170</v>
      </c>
      <c r="C16" s="116" t="s">
        <v>55</v>
      </c>
      <c r="D16" s="115" t="s">
        <v>137</v>
      </c>
      <c r="E16" s="112" t="s">
        <v>146</v>
      </c>
      <c r="F16" s="41">
        <v>1</v>
      </c>
      <c r="G16" s="192">
        <v>2866.38</v>
      </c>
      <c r="H16" s="9">
        <f t="shared" ref="H16:H19" si="0">ROUND(G16*(1+$I$13),2)</f>
        <v>3740.63</v>
      </c>
      <c r="I16" s="270">
        <f t="shared" ref="I16:I19" si="1">ROUND(H16*F16,2)</f>
        <v>3740.63</v>
      </c>
      <c r="J16" s="171"/>
      <c r="K16" s="45"/>
    </row>
    <row r="17" spans="1:13" ht="20.100000000000001" customHeight="1">
      <c r="A17" s="40" t="s">
        <v>51</v>
      </c>
      <c r="B17" s="94" t="s">
        <v>31</v>
      </c>
      <c r="C17" s="116" t="s">
        <v>155</v>
      </c>
      <c r="D17" s="115" t="s">
        <v>173</v>
      </c>
      <c r="E17" s="112" t="s">
        <v>142</v>
      </c>
      <c r="F17" s="41">
        <v>1</v>
      </c>
      <c r="G17" s="192">
        <f>COMPOSIÇÃO!H21</f>
        <v>2363.8999999999996</v>
      </c>
      <c r="H17" s="9">
        <f t="shared" ref="H17" si="2">ROUND(G17*(1+$I$13),2)</f>
        <v>3084.89</v>
      </c>
      <c r="I17" s="270">
        <f t="shared" ref="I17" si="3">ROUND(H17*F17,2)</f>
        <v>3084.89</v>
      </c>
      <c r="J17" s="256"/>
      <c r="K17" s="210"/>
    </row>
    <row r="18" spans="1:13" ht="20.100000000000001" customHeight="1">
      <c r="A18" s="40" t="s">
        <v>274</v>
      </c>
      <c r="B18" s="94">
        <v>10005</v>
      </c>
      <c r="C18" s="116" t="s">
        <v>55</v>
      </c>
      <c r="D18" s="115" t="s">
        <v>227</v>
      </c>
      <c r="E18" s="112" t="s">
        <v>185</v>
      </c>
      <c r="F18" s="41">
        <v>20</v>
      </c>
      <c r="G18" s="192">
        <v>287.22000000000003</v>
      </c>
      <c r="H18" s="9">
        <f t="shared" si="0"/>
        <v>374.82</v>
      </c>
      <c r="I18" s="190">
        <f t="shared" si="1"/>
        <v>7496.4</v>
      </c>
      <c r="J18" s="171"/>
      <c r="K18" s="45"/>
    </row>
    <row r="19" spans="1:13" s="168" customFormat="1" ht="20.100000000000001" customHeight="1">
      <c r="A19" s="40" t="s">
        <v>135</v>
      </c>
      <c r="B19" s="180">
        <v>11340</v>
      </c>
      <c r="C19" s="116" t="s">
        <v>55</v>
      </c>
      <c r="D19" s="169" t="s">
        <v>127</v>
      </c>
      <c r="E19" s="112" t="s">
        <v>185</v>
      </c>
      <c r="F19" s="41">
        <v>6</v>
      </c>
      <c r="G19" s="178">
        <v>176.27</v>
      </c>
      <c r="H19" s="9">
        <f t="shared" si="0"/>
        <v>230.03</v>
      </c>
      <c r="I19" s="190">
        <f t="shared" si="1"/>
        <v>1380.18</v>
      </c>
      <c r="J19" s="171"/>
      <c r="K19" s="45"/>
      <c r="L19" s="53"/>
      <c r="M19" s="53"/>
    </row>
    <row r="20" spans="1:13" ht="20.100000000000001" customHeight="1">
      <c r="A20" s="234">
        <v>2</v>
      </c>
      <c r="B20" s="234"/>
      <c r="C20" s="233"/>
      <c r="D20" s="232" t="s">
        <v>143</v>
      </c>
      <c r="E20" s="234"/>
      <c r="F20" s="236"/>
      <c r="G20" s="235"/>
      <c r="H20" s="236"/>
      <c r="I20" s="237">
        <f>SUM(I21:I21)</f>
        <v>22933.22</v>
      </c>
      <c r="J20" s="171"/>
    </row>
    <row r="21" spans="1:13" ht="20.100000000000001" customHeight="1">
      <c r="A21" s="40" t="s">
        <v>177</v>
      </c>
      <c r="B21" s="94" t="s">
        <v>53</v>
      </c>
      <c r="C21" s="116" t="s">
        <v>155</v>
      </c>
      <c r="D21" s="115" t="s">
        <v>172</v>
      </c>
      <c r="E21" s="112" t="s">
        <v>142</v>
      </c>
      <c r="F21" s="41">
        <v>1</v>
      </c>
      <c r="G21" s="178">
        <f>COMPOSIÇÃO!H27</f>
        <v>17573.349999999999</v>
      </c>
      <c r="H21" s="9">
        <f t="shared" ref="H21" si="4">ROUND(G21*(1+$I$13),2)</f>
        <v>22933.22</v>
      </c>
      <c r="I21" s="190">
        <f t="shared" ref="I21" si="5">ROUND(H21*F21,2)</f>
        <v>22933.22</v>
      </c>
      <c r="J21" s="171"/>
      <c r="K21" s="210"/>
    </row>
    <row r="22" spans="1:13" ht="20.100000000000001" customHeight="1">
      <c r="A22" s="234">
        <v>3</v>
      </c>
      <c r="B22" s="234"/>
      <c r="C22" s="233"/>
      <c r="D22" s="232" t="s">
        <v>184</v>
      </c>
      <c r="E22" s="234"/>
      <c r="F22" s="236"/>
      <c r="G22" s="235"/>
      <c r="H22" s="236"/>
      <c r="I22" s="237">
        <f>SUM(I23:I27)</f>
        <v>11923.880000000001</v>
      </c>
      <c r="J22" s="171"/>
    </row>
    <row r="23" spans="1:13" ht="20.100000000000001" customHeight="1">
      <c r="A23" s="40" t="s">
        <v>125</v>
      </c>
      <c r="B23" s="94">
        <v>21533</v>
      </c>
      <c r="C23" s="116" t="s">
        <v>55</v>
      </c>
      <c r="D23" s="115" t="s">
        <v>159</v>
      </c>
      <c r="E23" s="112" t="s">
        <v>185</v>
      </c>
      <c r="F23" s="41">
        <v>31.6</v>
      </c>
      <c r="G23" s="178">
        <v>11.09</v>
      </c>
      <c r="H23" s="9">
        <f t="shared" ref="H23:H29" si="6">ROUND(G23*(1+$I$13),2)</f>
        <v>14.47</v>
      </c>
      <c r="I23" s="190">
        <f t="shared" ref="I23:I27" si="7">ROUND(H23*F23,2)</f>
        <v>457.25</v>
      </c>
      <c r="J23" s="171"/>
      <c r="K23" s="45"/>
    </row>
    <row r="24" spans="1:13" ht="20.100000000000001" customHeight="1">
      <c r="A24" s="40" t="s">
        <v>126</v>
      </c>
      <c r="B24" s="51">
        <v>97647</v>
      </c>
      <c r="C24" s="116" t="s">
        <v>52</v>
      </c>
      <c r="D24" s="115" t="s">
        <v>131</v>
      </c>
      <c r="E24" s="112" t="s">
        <v>185</v>
      </c>
      <c r="F24" s="41">
        <f>397.59+221.65</f>
        <v>619.24</v>
      </c>
      <c r="G24" s="178">
        <v>2.68</v>
      </c>
      <c r="H24" s="9">
        <f t="shared" si="6"/>
        <v>3.5</v>
      </c>
      <c r="I24" s="270">
        <f t="shared" si="7"/>
        <v>2167.34</v>
      </c>
      <c r="J24" s="171"/>
      <c r="K24" s="45"/>
    </row>
    <row r="25" spans="1:13" ht="20.100000000000001" customHeight="1">
      <c r="A25" s="40" t="s">
        <v>138</v>
      </c>
      <c r="B25" s="51">
        <v>20235</v>
      </c>
      <c r="C25" s="116" t="s">
        <v>55</v>
      </c>
      <c r="D25" s="115" t="s">
        <v>130</v>
      </c>
      <c r="E25" s="112" t="s">
        <v>185</v>
      </c>
      <c r="F25" s="41">
        <v>96</v>
      </c>
      <c r="G25" s="178">
        <v>7.68</v>
      </c>
      <c r="H25" s="9">
        <f t="shared" si="6"/>
        <v>10.02</v>
      </c>
      <c r="I25" s="190">
        <f t="shared" si="7"/>
        <v>961.92</v>
      </c>
      <c r="J25" s="171"/>
      <c r="K25" s="45"/>
    </row>
    <row r="26" spans="1:13" ht="20.100000000000001" customHeight="1">
      <c r="A26" s="40" t="s">
        <v>139</v>
      </c>
      <c r="B26" s="51">
        <v>21530</v>
      </c>
      <c r="C26" s="116" t="s">
        <v>55</v>
      </c>
      <c r="D26" s="115" t="s">
        <v>160</v>
      </c>
      <c r="E26" s="112" t="s">
        <v>134</v>
      </c>
      <c r="F26" s="41">
        <v>42</v>
      </c>
      <c r="G26" s="178">
        <v>3.41</v>
      </c>
      <c r="H26" s="9">
        <f t="shared" si="6"/>
        <v>4.45</v>
      </c>
      <c r="I26" s="190">
        <f t="shared" si="7"/>
        <v>186.9</v>
      </c>
      <c r="J26" s="171"/>
      <c r="K26" s="45"/>
    </row>
    <row r="27" spans="1:13" ht="20.100000000000001" customHeight="1">
      <c r="A27" s="40" t="s">
        <v>140</v>
      </c>
      <c r="B27" s="51">
        <v>20174</v>
      </c>
      <c r="C27" s="116" t="s">
        <v>55</v>
      </c>
      <c r="D27" s="115" t="s">
        <v>128</v>
      </c>
      <c r="E27" s="112" t="s">
        <v>175</v>
      </c>
      <c r="F27" s="41">
        <f>((F23*0.03)+(F24*0.1)+(F25*0.05)+(F26*0.1*0.03)*1.3)</f>
        <v>67.835800000000006</v>
      </c>
      <c r="G27" s="178">
        <v>92.07</v>
      </c>
      <c r="H27" s="9">
        <f t="shared" si="6"/>
        <v>120.15</v>
      </c>
      <c r="I27" s="190">
        <f t="shared" si="7"/>
        <v>8150.47</v>
      </c>
      <c r="J27" s="171"/>
      <c r="K27" s="45"/>
    </row>
    <row r="28" spans="1:13" ht="20.100000000000001" customHeight="1">
      <c r="A28" s="234">
        <v>4</v>
      </c>
      <c r="B28" s="234"/>
      <c r="C28" s="233"/>
      <c r="D28" s="232" t="s">
        <v>186</v>
      </c>
      <c r="E28" s="234"/>
      <c r="F28" s="236"/>
      <c r="G28" s="235"/>
      <c r="H28" s="236"/>
      <c r="I28" s="237">
        <f>SUM(I29)</f>
        <v>17262.560000000001</v>
      </c>
      <c r="J28" s="171"/>
    </row>
    <row r="29" spans="1:13" s="168" customFormat="1" ht="20.100000000000001" customHeight="1">
      <c r="A29" s="104" t="s">
        <v>141</v>
      </c>
      <c r="B29" s="180">
        <v>61354</v>
      </c>
      <c r="C29" s="116" t="s">
        <v>55</v>
      </c>
      <c r="D29" s="169" t="s">
        <v>161</v>
      </c>
      <c r="E29" s="112" t="s">
        <v>185</v>
      </c>
      <c r="F29" s="41">
        <v>112</v>
      </c>
      <c r="G29" s="178">
        <v>118.11</v>
      </c>
      <c r="H29" s="9">
        <f t="shared" si="6"/>
        <v>154.13</v>
      </c>
      <c r="I29" s="190">
        <f t="shared" ref="I29" si="8">ROUND(H29*F29,2)</f>
        <v>17262.560000000001</v>
      </c>
      <c r="J29" s="171"/>
      <c r="K29" s="45"/>
      <c r="L29" s="53"/>
      <c r="M29" s="53"/>
    </row>
    <row r="30" spans="1:13" ht="20.100000000000001" customHeight="1">
      <c r="A30" s="234">
        <v>5</v>
      </c>
      <c r="B30" s="234"/>
      <c r="C30" s="233"/>
      <c r="D30" s="232" t="s">
        <v>187</v>
      </c>
      <c r="E30" s="234"/>
      <c r="F30" s="236"/>
      <c r="G30" s="235"/>
      <c r="H30" s="236"/>
      <c r="I30" s="237">
        <f>SUM(I31:I37)</f>
        <v>97376.36</v>
      </c>
      <c r="J30" s="171"/>
    </row>
    <row r="31" spans="1:13" s="168" customFormat="1" ht="20.100000000000001" customHeight="1">
      <c r="A31" s="104" t="s">
        <v>178</v>
      </c>
      <c r="B31" s="180">
        <v>70049</v>
      </c>
      <c r="C31" s="116" t="s">
        <v>55</v>
      </c>
      <c r="D31" s="169" t="s">
        <v>164</v>
      </c>
      <c r="E31" s="112" t="s">
        <v>185</v>
      </c>
      <c r="F31" s="41">
        <f>397.59+221.65</f>
        <v>619.24</v>
      </c>
      <c r="G31" s="178">
        <v>67.150000000000006</v>
      </c>
      <c r="H31" s="9">
        <f t="shared" ref="H31" si="9">ROUND(G31*(1+$I$13),2)</f>
        <v>87.63</v>
      </c>
      <c r="I31" s="190">
        <f t="shared" ref="I31" si="10">ROUND(H31*F31,2)</f>
        <v>54264</v>
      </c>
      <c r="J31" s="171"/>
      <c r="K31" s="45"/>
      <c r="L31" s="53"/>
      <c r="M31" s="53"/>
    </row>
    <row r="32" spans="1:13" s="168" customFormat="1" ht="20.100000000000001" customHeight="1">
      <c r="A32" s="104" t="s">
        <v>179</v>
      </c>
      <c r="B32" s="180">
        <v>94221</v>
      </c>
      <c r="C32" s="181" t="s">
        <v>52</v>
      </c>
      <c r="D32" s="169" t="s">
        <v>188</v>
      </c>
      <c r="E32" s="112" t="s">
        <v>134</v>
      </c>
      <c r="F32" s="41">
        <f>70+43</f>
        <v>113</v>
      </c>
      <c r="G32" s="178">
        <v>24.39</v>
      </c>
      <c r="H32" s="9">
        <f t="shared" ref="H32:H37" si="11">ROUND(G32*(1+$I$13),2)</f>
        <v>31.83</v>
      </c>
      <c r="I32" s="270">
        <f t="shared" ref="I32:I37" si="12">ROUND(H32*F32,2)</f>
        <v>3596.79</v>
      </c>
      <c r="J32" s="171"/>
      <c r="K32" s="45"/>
      <c r="L32" s="53"/>
      <c r="M32" s="53"/>
    </row>
    <row r="33" spans="1:13" s="168" customFormat="1" ht="20.100000000000001" customHeight="1">
      <c r="A33" s="104" t="s">
        <v>180</v>
      </c>
      <c r="B33" s="180">
        <v>70241</v>
      </c>
      <c r="C33" s="116" t="s">
        <v>55</v>
      </c>
      <c r="D33" s="169" t="s">
        <v>225</v>
      </c>
      <c r="E33" s="112" t="s">
        <v>134</v>
      </c>
      <c r="F33" s="41">
        <v>113</v>
      </c>
      <c r="G33" s="178">
        <v>12.56</v>
      </c>
      <c r="H33" s="9">
        <f t="shared" si="11"/>
        <v>16.39</v>
      </c>
      <c r="I33" s="190">
        <f t="shared" si="12"/>
        <v>1852.07</v>
      </c>
      <c r="J33" s="171"/>
      <c r="K33" s="45"/>
      <c r="L33" s="53"/>
      <c r="M33" s="53"/>
    </row>
    <row r="34" spans="1:13" s="168" customFormat="1" ht="20.100000000000001" customHeight="1">
      <c r="A34" s="104" t="s">
        <v>205</v>
      </c>
      <c r="B34" s="180">
        <v>71360</v>
      </c>
      <c r="C34" s="116" t="s">
        <v>55</v>
      </c>
      <c r="D34" s="169" t="s">
        <v>189</v>
      </c>
      <c r="E34" s="112" t="s">
        <v>148</v>
      </c>
      <c r="F34" s="41">
        <v>97.5</v>
      </c>
      <c r="G34" s="178">
        <v>25.07</v>
      </c>
      <c r="H34" s="9">
        <f t="shared" si="11"/>
        <v>32.72</v>
      </c>
      <c r="I34" s="270">
        <f t="shared" si="12"/>
        <v>3190.2</v>
      </c>
      <c r="J34" s="171"/>
      <c r="K34" s="45"/>
      <c r="L34" s="53"/>
      <c r="M34" s="53"/>
    </row>
    <row r="35" spans="1:13" s="168" customFormat="1" ht="20.100000000000001" customHeight="1">
      <c r="A35" s="104" t="s">
        <v>206</v>
      </c>
      <c r="B35" s="180">
        <v>70030</v>
      </c>
      <c r="C35" s="181" t="s">
        <v>55</v>
      </c>
      <c r="D35" s="169" t="s">
        <v>163</v>
      </c>
      <c r="E35" s="112" t="s">
        <v>185</v>
      </c>
      <c r="F35" s="41">
        <v>65</v>
      </c>
      <c r="G35" s="178">
        <v>50.28</v>
      </c>
      <c r="H35" s="9">
        <f t="shared" si="11"/>
        <v>65.62</v>
      </c>
      <c r="I35" s="270">
        <f t="shared" si="12"/>
        <v>4265.3</v>
      </c>
      <c r="J35" s="171"/>
      <c r="K35" s="45"/>
      <c r="L35" s="53"/>
      <c r="M35" s="53"/>
    </row>
    <row r="36" spans="1:13" s="168" customFormat="1" ht="20.100000000000001" customHeight="1">
      <c r="A36" s="104" t="s">
        <v>207</v>
      </c>
      <c r="B36" s="180">
        <v>70785</v>
      </c>
      <c r="C36" s="116" t="s">
        <v>55</v>
      </c>
      <c r="D36" s="169" t="s">
        <v>162</v>
      </c>
      <c r="E36" s="112" t="s">
        <v>185</v>
      </c>
      <c r="F36" s="41">
        <v>400</v>
      </c>
      <c r="G36" s="178">
        <v>33.409999999999997</v>
      </c>
      <c r="H36" s="9">
        <f t="shared" si="11"/>
        <v>43.6</v>
      </c>
      <c r="I36" s="190">
        <f t="shared" si="12"/>
        <v>17440</v>
      </c>
      <c r="J36" s="171"/>
      <c r="K36" s="45"/>
      <c r="L36" s="53"/>
      <c r="M36" s="53"/>
    </row>
    <row r="37" spans="1:13" s="168" customFormat="1" ht="20.100000000000001" customHeight="1">
      <c r="A37" s="104" t="s">
        <v>208</v>
      </c>
      <c r="B37" s="180">
        <v>80783</v>
      </c>
      <c r="C37" s="116" t="s">
        <v>55</v>
      </c>
      <c r="D37" s="169" t="s">
        <v>204</v>
      </c>
      <c r="E37" s="112" t="s">
        <v>142</v>
      </c>
      <c r="F37" s="41">
        <v>400</v>
      </c>
      <c r="G37" s="178">
        <v>24.46</v>
      </c>
      <c r="H37" s="9">
        <f t="shared" si="11"/>
        <v>31.92</v>
      </c>
      <c r="I37" s="190">
        <f t="shared" si="12"/>
        <v>12768</v>
      </c>
      <c r="J37" s="171"/>
      <c r="K37" s="45"/>
      <c r="L37" s="53"/>
      <c r="M37" s="53"/>
    </row>
    <row r="38" spans="1:13" ht="20.100000000000001" customHeight="1">
      <c r="A38" s="234">
        <v>6</v>
      </c>
      <c r="B38" s="234"/>
      <c r="C38" s="233"/>
      <c r="D38" s="232" t="s">
        <v>195</v>
      </c>
      <c r="E38" s="234"/>
      <c r="F38" s="236"/>
      <c r="G38" s="235"/>
      <c r="H38" s="236"/>
      <c r="I38" s="237">
        <f>SUM(I39:I41)</f>
        <v>9020.4599999999991</v>
      </c>
      <c r="J38" s="171"/>
    </row>
    <row r="39" spans="1:13" s="168" customFormat="1" ht="20.100000000000001" customHeight="1">
      <c r="A39" s="104" t="s">
        <v>209</v>
      </c>
      <c r="B39" s="180">
        <v>90482</v>
      </c>
      <c r="C39" s="116" t="s">
        <v>55</v>
      </c>
      <c r="D39" s="169" t="s">
        <v>192</v>
      </c>
      <c r="E39" s="112" t="s">
        <v>185</v>
      </c>
      <c r="F39" s="41">
        <v>10.08</v>
      </c>
      <c r="G39" s="178">
        <v>375.72</v>
      </c>
      <c r="H39" s="9">
        <f t="shared" ref="H39" si="13">ROUND(G39*(1+$I$13),2)</f>
        <v>490.31</v>
      </c>
      <c r="I39" s="190">
        <f t="shared" ref="I39" si="14">ROUND(H39*F39,2)</f>
        <v>4942.32</v>
      </c>
      <c r="J39" s="171"/>
      <c r="K39" s="45"/>
      <c r="L39" s="53"/>
      <c r="M39" s="53"/>
    </row>
    <row r="40" spans="1:13" s="168" customFormat="1" ht="20.100000000000001" customHeight="1">
      <c r="A40" s="104" t="s">
        <v>210</v>
      </c>
      <c r="B40" s="180">
        <v>161391</v>
      </c>
      <c r="C40" s="116" t="s">
        <v>55</v>
      </c>
      <c r="D40" s="169" t="s">
        <v>193</v>
      </c>
      <c r="E40" s="112" t="s">
        <v>185</v>
      </c>
      <c r="F40" s="41">
        <v>5</v>
      </c>
      <c r="G40" s="178">
        <v>461.79</v>
      </c>
      <c r="H40" s="9">
        <f t="shared" ref="H40:H41" si="15">ROUND(G40*(1+$I$13),2)</f>
        <v>602.64</v>
      </c>
      <c r="I40" s="270">
        <f t="shared" ref="I40:I41" si="16">ROUND(H40*F40,2)</f>
        <v>3013.2</v>
      </c>
      <c r="J40" s="171"/>
      <c r="K40" s="45"/>
      <c r="L40" s="53"/>
      <c r="M40" s="53"/>
    </row>
    <row r="41" spans="1:13" s="168" customFormat="1" ht="20.100000000000001" customHeight="1">
      <c r="A41" s="104" t="s">
        <v>211</v>
      </c>
      <c r="B41" s="180">
        <v>91306</v>
      </c>
      <c r="C41" s="116" t="s">
        <v>52</v>
      </c>
      <c r="D41" s="169" t="s">
        <v>194</v>
      </c>
      <c r="E41" s="112" t="s">
        <v>142</v>
      </c>
      <c r="F41" s="41">
        <v>6</v>
      </c>
      <c r="G41" s="178">
        <v>136.01</v>
      </c>
      <c r="H41" s="9">
        <f t="shared" si="15"/>
        <v>177.49</v>
      </c>
      <c r="I41" s="190">
        <f t="shared" si="16"/>
        <v>1064.94</v>
      </c>
      <c r="J41" s="171"/>
      <c r="K41" s="45"/>
      <c r="L41" s="53"/>
      <c r="M41" s="53"/>
    </row>
    <row r="42" spans="1:13" ht="20.100000000000001" customHeight="1">
      <c r="A42" s="234">
        <v>7</v>
      </c>
      <c r="B42" s="234"/>
      <c r="C42" s="233"/>
      <c r="D42" s="232" t="s">
        <v>226</v>
      </c>
      <c r="E42" s="234"/>
      <c r="F42" s="236"/>
      <c r="G42" s="235"/>
      <c r="H42" s="236"/>
      <c r="I42" s="237">
        <f>SUM(I43)</f>
        <v>3114.6</v>
      </c>
      <c r="J42" s="171"/>
    </row>
    <row r="43" spans="1:13" ht="20.100000000000001" customHeight="1">
      <c r="A43" s="40" t="s">
        <v>212</v>
      </c>
      <c r="B43" s="94">
        <v>110644</v>
      </c>
      <c r="C43" s="116" t="s">
        <v>55</v>
      </c>
      <c r="D43" s="115" t="s">
        <v>165</v>
      </c>
      <c r="E43" s="112" t="s">
        <v>185</v>
      </c>
      <c r="F43" s="41">
        <v>29</v>
      </c>
      <c r="G43" s="192">
        <v>82.3</v>
      </c>
      <c r="H43" s="9">
        <f>ROUND(G43*(1+$I$13),2)</f>
        <v>107.4</v>
      </c>
      <c r="I43" s="190">
        <f>ROUND(H43*F43,2)</f>
        <v>3114.6</v>
      </c>
      <c r="J43" s="171"/>
      <c r="K43" s="45"/>
    </row>
    <row r="44" spans="1:13" ht="20.100000000000001" customHeight="1">
      <c r="A44" s="234">
        <v>8</v>
      </c>
      <c r="B44" s="234"/>
      <c r="C44" s="233"/>
      <c r="D44" s="232" t="s">
        <v>190</v>
      </c>
      <c r="E44" s="234"/>
      <c r="F44" s="236"/>
      <c r="G44" s="235"/>
      <c r="H44" s="236"/>
      <c r="I44" s="237">
        <f>SUM(I45:I48)</f>
        <v>28297.07</v>
      </c>
      <c r="J44" s="171"/>
    </row>
    <row r="45" spans="1:13" ht="20.100000000000001" customHeight="1">
      <c r="A45" s="40" t="s">
        <v>213</v>
      </c>
      <c r="B45" s="94">
        <v>130728</v>
      </c>
      <c r="C45" s="116" t="s">
        <v>55</v>
      </c>
      <c r="D45" s="115" t="s">
        <v>133</v>
      </c>
      <c r="E45" s="112" t="s">
        <v>185</v>
      </c>
      <c r="F45" s="41">
        <v>35</v>
      </c>
      <c r="G45" s="192">
        <v>119.58</v>
      </c>
      <c r="H45" s="9">
        <f t="shared" ref="H45:H48" si="17">ROUND(G45*(1+$I$13),2)</f>
        <v>156.05000000000001</v>
      </c>
      <c r="I45" s="190">
        <f t="shared" ref="I45:I48" si="18">ROUND(H45*F45,2)</f>
        <v>5461.75</v>
      </c>
      <c r="J45" s="171"/>
      <c r="K45" s="45"/>
    </row>
    <row r="46" spans="1:13" ht="20.100000000000001" customHeight="1">
      <c r="A46" s="40" t="s">
        <v>214</v>
      </c>
      <c r="B46" s="94">
        <v>130112</v>
      </c>
      <c r="C46" s="116" t="s">
        <v>55</v>
      </c>
      <c r="D46" s="115" t="s">
        <v>166</v>
      </c>
      <c r="E46" s="112" t="s">
        <v>185</v>
      </c>
      <c r="F46" s="41">
        <v>10</v>
      </c>
      <c r="G46" s="192">
        <v>67.66</v>
      </c>
      <c r="H46" s="9">
        <f t="shared" si="17"/>
        <v>88.3</v>
      </c>
      <c r="I46" s="270">
        <f t="shared" si="18"/>
        <v>883</v>
      </c>
      <c r="J46" s="171"/>
      <c r="K46" s="45"/>
    </row>
    <row r="47" spans="1:13" ht="20.100000000000001" customHeight="1">
      <c r="A47" s="40" t="s">
        <v>215</v>
      </c>
      <c r="B47" s="94">
        <v>130110</v>
      </c>
      <c r="C47" s="116" t="s">
        <v>55</v>
      </c>
      <c r="D47" s="115" t="s">
        <v>132</v>
      </c>
      <c r="E47" s="112" t="s">
        <v>185</v>
      </c>
      <c r="F47" s="41">
        <v>96</v>
      </c>
      <c r="G47" s="269">
        <v>36.15</v>
      </c>
      <c r="H47" s="9">
        <f t="shared" si="17"/>
        <v>47.18</v>
      </c>
      <c r="I47" s="270">
        <f t="shared" si="18"/>
        <v>4529.28</v>
      </c>
      <c r="J47" s="171"/>
      <c r="K47" s="45"/>
    </row>
    <row r="48" spans="1:13" ht="20.100000000000001" customHeight="1">
      <c r="A48" s="40" t="s">
        <v>216</v>
      </c>
      <c r="B48" s="94">
        <v>130758</v>
      </c>
      <c r="C48" s="116" t="s">
        <v>55</v>
      </c>
      <c r="D48" s="115" t="s">
        <v>167</v>
      </c>
      <c r="E48" s="112" t="s">
        <v>185</v>
      </c>
      <c r="F48" s="41">
        <v>96</v>
      </c>
      <c r="G48" s="192">
        <v>139.07</v>
      </c>
      <c r="H48" s="9">
        <f t="shared" si="17"/>
        <v>181.49</v>
      </c>
      <c r="I48" s="270">
        <f t="shared" si="18"/>
        <v>17423.04</v>
      </c>
      <c r="J48" s="171"/>
      <c r="K48" s="45"/>
    </row>
    <row r="49" spans="1:11" ht="20.100000000000001" customHeight="1">
      <c r="A49" s="234">
        <v>9</v>
      </c>
      <c r="B49" s="234"/>
      <c r="C49" s="233"/>
      <c r="D49" s="232" t="s">
        <v>191</v>
      </c>
      <c r="E49" s="234"/>
      <c r="F49" s="236"/>
      <c r="G49" s="235"/>
      <c r="H49" s="236"/>
      <c r="I49" s="237">
        <f>SUM(I50:I54)</f>
        <v>62189.1</v>
      </c>
      <c r="J49" s="171"/>
    </row>
    <row r="50" spans="1:11" ht="20.100000000000001" customHeight="1">
      <c r="A50" s="40" t="s">
        <v>217</v>
      </c>
      <c r="B50" s="94">
        <v>150302</v>
      </c>
      <c r="C50" s="116" t="s">
        <v>55</v>
      </c>
      <c r="D50" s="115" t="s">
        <v>229</v>
      </c>
      <c r="E50" s="112" t="s">
        <v>185</v>
      </c>
      <c r="F50" s="41">
        <v>510</v>
      </c>
      <c r="G50" s="192">
        <v>37.229999999999997</v>
      </c>
      <c r="H50" s="9">
        <f t="shared" ref="H50" si="19">ROUND(G50*(1+$I$13),2)</f>
        <v>48.59</v>
      </c>
      <c r="I50" s="270">
        <f t="shared" ref="I50" si="20">ROUND(H50*F50,2)</f>
        <v>24780.9</v>
      </c>
      <c r="J50" s="171"/>
      <c r="K50" s="45"/>
    </row>
    <row r="51" spans="1:11" ht="20.100000000000001" customHeight="1">
      <c r="A51" s="40" t="s">
        <v>218</v>
      </c>
      <c r="B51" s="94">
        <v>150377</v>
      </c>
      <c r="C51" s="116" t="s">
        <v>55</v>
      </c>
      <c r="D51" s="115" t="s">
        <v>168</v>
      </c>
      <c r="E51" s="112" t="s">
        <v>185</v>
      </c>
      <c r="F51" s="41">
        <v>255</v>
      </c>
      <c r="G51" s="192">
        <v>24.8</v>
      </c>
      <c r="H51" s="9">
        <f t="shared" ref="H51:H54" si="21">ROUND(G51*(1+$I$13),2)</f>
        <v>32.36</v>
      </c>
      <c r="I51" s="190">
        <f t="shared" ref="I51:I54" si="22">ROUND(H51*F51,2)</f>
        <v>8251.7999999999993</v>
      </c>
      <c r="J51" s="171"/>
      <c r="K51" s="45"/>
    </row>
    <row r="52" spans="1:11" ht="20.100000000000001" customHeight="1">
      <c r="A52" s="40" t="s">
        <v>219</v>
      </c>
      <c r="B52" s="94">
        <v>150606</v>
      </c>
      <c r="C52" s="116" t="s">
        <v>55</v>
      </c>
      <c r="D52" s="115" t="s">
        <v>223</v>
      </c>
      <c r="E52" s="112" t="s">
        <v>185</v>
      </c>
      <c r="F52" s="41">
        <v>85</v>
      </c>
      <c r="G52" s="192">
        <v>23.41</v>
      </c>
      <c r="H52" s="9">
        <f t="shared" si="21"/>
        <v>30.55</v>
      </c>
      <c r="I52" s="190">
        <f t="shared" si="22"/>
        <v>2596.75</v>
      </c>
      <c r="J52" s="171"/>
      <c r="K52" s="45"/>
    </row>
    <row r="53" spans="1:11" ht="20.100000000000001" customHeight="1">
      <c r="A53" s="40" t="s">
        <v>233</v>
      </c>
      <c r="B53" s="94">
        <v>150741</v>
      </c>
      <c r="C53" s="116" t="s">
        <v>55</v>
      </c>
      <c r="D53" s="115" t="s">
        <v>169</v>
      </c>
      <c r="E53" s="112" t="s">
        <v>185</v>
      </c>
      <c r="F53" s="41">
        <v>1150</v>
      </c>
      <c r="G53" s="192">
        <v>12.96</v>
      </c>
      <c r="H53" s="9">
        <f t="shared" si="21"/>
        <v>16.91</v>
      </c>
      <c r="I53" s="190">
        <f t="shared" si="22"/>
        <v>19446.5</v>
      </c>
      <c r="J53" s="171"/>
      <c r="K53" s="45"/>
    </row>
    <row r="54" spans="1:11" ht="20.100000000000001" customHeight="1">
      <c r="A54" s="40" t="s">
        <v>234</v>
      </c>
      <c r="B54" s="94">
        <v>150207</v>
      </c>
      <c r="C54" s="116" t="s">
        <v>55</v>
      </c>
      <c r="D54" s="115" t="s">
        <v>170</v>
      </c>
      <c r="E54" s="112" t="s">
        <v>185</v>
      </c>
      <c r="F54" s="41">
        <v>297</v>
      </c>
      <c r="G54" s="192">
        <v>18.350000000000001</v>
      </c>
      <c r="H54" s="9">
        <f t="shared" si="21"/>
        <v>23.95</v>
      </c>
      <c r="I54" s="270">
        <f t="shared" si="22"/>
        <v>7113.15</v>
      </c>
      <c r="J54" s="171"/>
      <c r="K54" s="45"/>
    </row>
    <row r="55" spans="1:11" ht="20.100000000000001" customHeight="1">
      <c r="A55" s="234">
        <v>10</v>
      </c>
      <c r="B55" s="234"/>
      <c r="C55" s="233"/>
      <c r="D55" s="232" t="s">
        <v>129</v>
      </c>
      <c r="E55" s="234"/>
      <c r="F55" s="236"/>
      <c r="G55" s="235"/>
      <c r="H55" s="236"/>
      <c r="I55" s="237">
        <f>SUM(I56:I58)</f>
        <v>7625.7199999999993</v>
      </c>
      <c r="J55" s="171"/>
    </row>
    <row r="56" spans="1:11" ht="20.100000000000001" customHeight="1">
      <c r="A56" s="40" t="s">
        <v>220</v>
      </c>
      <c r="B56" s="94">
        <v>170983</v>
      </c>
      <c r="C56" s="116" t="s">
        <v>55</v>
      </c>
      <c r="D56" s="115" t="s">
        <v>196</v>
      </c>
      <c r="E56" s="112" t="s">
        <v>142</v>
      </c>
      <c r="F56" s="41">
        <v>36</v>
      </c>
      <c r="G56" s="192">
        <v>130.57</v>
      </c>
      <c r="H56" s="9">
        <f t="shared" ref="H56" si="23">ROUND(G56*(1+$I$13),2)</f>
        <v>170.39</v>
      </c>
      <c r="I56" s="190">
        <f t="shared" ref="I56" si="24">ROUND(H56*F56,2)</f>
        <v>6134.04</v>
      </c>
      <c r="J56" s="171"/>
      <c r="K56" s="45"/>
    </row>
    <row r="57" spans="1:11" ht="25.5">
      <c r="A57" s="40" t="s">
        <v>235</v>
      </c>
      <c r="B57" s="94">
        <v>97589</v>
      </c>
      <c r="C57" s="116" t="s">
        <v>52</v>
      </c>
      <c r="D57" s="115" t="s">
        <v>224</v>
      </c>
      <c r="E57" s="112" t="s">
        <v>142</v>
      </c>
      <c r="F57" s="41">
        <v>26</v>
      </c>
      <c r="G57" s="192">
        <v>40.31</v>
      </c>
      <c r="H57" s="9">
        <f t="shared" ref="H57:H58" si="25">ROUND(G57*(1+$I$13),2)</f>
        <v>52.6</v>
      </c>
      <c r="I57" s="190">
        <f t="shared" ref="I57:I58" si="26">ROUND(H57*F57,2)</f>
        <v>1367.6</v>
      </c>
      <c r="J57" s="171"/>
      <c r="K57" s="45"/>
    </row>
    <row r="58" spans="1:11" ht="20.100000000000001" customHeight="1">
      <c r="A58" s="40" t="s">
        <v>236</v>
      </c>
      <c r="B58" s="94">
        <v>170332</v>
      </c>
      <c r="C58" s="116" t="s">
        <v>55</v>
      </c>
      <c r="D58" s="115" t="s">
        <v>197</v>
      </c>
      <c r="E58" s="112" t="s">
        <v>142</v>
      </c>
      <c r="F58" s="41">
        <v>6</v>
      </c>
      <c r="G58" s="192">
        <v>15.85</v>
      </c>
      <c r="H58" s="9">
        <f t="shared" si="25"/>
        <v>20.68</v>
      </c>
      <c r="I58" s="190">
        <f t="shared" si="26"/>
        <v>124.08</v>
      </c>
      <c r="J58" s="171"/>
      <c r="K58" s="45"/>
    </row>
    <row r="59" spans="1:11" ht="20.100000000000001" customHeight="1">
      <c r="A59" s="234">
        <v>11</v>
      </c>
      <c r="B59" s="234"/>
      <c r="C59" s="233"/>
      <c r="D59" s="232" t="s">
        <v>198</v>
      </c>
      <c r="E59" s="234"/>
      <c r="F59" s="236"/>
      <c r="G59" s="235"/>
      <c r="H59" s="236"/>
      <c r="I59" s="237">
        <f>SUM(I60)</f>
        <v>23367.9</v>
      </c>
      <c r="J59" s="171"/>
    </row>
    <row r="60" spans="1:11" ht="20.100000000000001" customHeight="1">
      <c r="A60" s="40" t="s">
        <v>221</v>
      </c>
      <c r="B60" s="94">
        <v>231310</v>
      </c>
      <c r="C60" s="116" t="s">
        <v>55</v>
      </c>
      <c r="D60" s="115" t="s">
        <v>199</v>
      </c>
      <c r="E60" s="112" t="s">
        <v>142</v>
      </c>
      <c r="F60" s="41">
        <v>5</v>
      </c>
      <c r="G60" s="192">
        <v>3581.29</v>
      </c>
      <c r="H60" s="9">
        <f t="shared" ref="H60" si="27">ROUND(G60*(1+$I$13),2)</f>
        <v>4673.58</v>
      </c>
      <c r="I60" s="190">
        <f t="shared" ref="I60" si="28">ROUND(H60*F60,2)</f>
        <v>23367.9</v>
      </c>
      <c r="J60" s="171"/>
      <c r="K60" s="45"/>
    </row>
    <row r="61" spans="1:11" ht="20.100000000000001" customHeight="1">
      <c r="A61" s="234">
        <v>12</v>
      </c>
      <c r="B61" s="234"/>
      <c r="C61" s="233"/>
      <c r="D61" s="232" t="s">
        <v>200</v>
      </c>
      <c r="E61" s="234"/>
      <c r="F61" s="236"/>
      <c r="G61" s="235"/>
      <c r="H61" s="236"/>
      <c r="I61" s="237">
        <f>SUM(I62)</f>
        <v>12838.02</v>
      </c>
      <c r="J61" s="171"/>
    </row>
    <row r="62" spans="1:11" ht="20.100000000000001" customHeight="1">
      <c r="A62" s="40" t="s">
        <v>222</v>
      </c>
      <c r="B62" s="94">
        <v>241470</v>
      </c>
      <c r="C62" s="116" t="s">
        <v>55</v>
      </c>
      <c r="D62" s="115" t="s">
        <v>201</v>
      </c>
      <c r="E62" s="112" t="s">
        <v>185</v>
      </c>
      <c r="F62" s="41">
        <v>26</v>
      </c>
      <c r="G62" s="192">
        <v>378.37</v>
      </c>
      <c r="H62" s="9">
        <f t="shared" ref="H62" si="29">ROUND(G62*(1+$I$13),2)</f>
        <v>493.77</v>
      </c>
      <c r="I62" s="190">
        <f t="shared" ref="I62" si="30">ROUND(H62*F62,2)</f>
        <v>12838.02</v>
      </c>
      <c r="J62" s="171"/>
      <c r="K62" s="45"/>
    </row>
    <row r="63" spans="1:11" ht="20.100000000000001" customHeight="1">
      <c r="A63" s="234">
        <v>13</v>
      </c>
      <c r="B63" s="234"/>
      <c r="C63" s="233"/>
      <c r="D63" s="232" t="s">
        <v>202</v>
      </c>
      <c r="E63" s="234"/>
      <c r="F63" s="236"/>
      <c r="G63" s="235"/>
      <c r="H63" s="236"/>
      <c r="I63" s="237">
        <f>SUM(I64)</f>
        <v>3967.98</v>
      </c>
      <c r="J63" s="171"/>
    </row>
    <row r="64" spans="1:11" ht="20.100000000000001" customHeight="1">
      <c r="A64" s="40" t="s">
        <v>237</v>
      </c>
      <c r="B64" s="94">
        <v>270220</v>
      </c>
      <c r="C64" s="116" t="s">
        <v>55</v>
      </c>
      <c r="D64" s="115" t="s">
        <v>203</v>
      </c>
      <c r="E64" s="112" t="s">
        <v>185</v>
      </c>
      <c r="F64" s="41">
        <v>445.34</v>
      </c>
      <c r="G64" s="192">
        <v>6.83</v>
      </c>
      <c r="H64" s="9">
        <f t="shared" ref="H64" si="31">ROUND(G64*(1+$I$13),2)</f>
        <v>8.91</v>
      </c>
      <c r="I64" s="270">
        <f t="shared" ref="I64" si="32">ROUND(H64*F64,2)</f>
        <v>3967.98</v>
      </c>
      <c r="J64" s="171"/>
      <c r="K64" s="45"/>
    </row>
    <row r="65" spans="1:11" ht="20.100000000000001" customHeight="1">
      <c r="A65" s="182"/>
      <c r="B65" s="183"/>
      <c r="C65" s="184"/>
      <c r="D65" s="183" t="s">
        <v>43</v>
      </c>
      <c r="E65" s="185"/>
      <c r="F65" s="185"/>
      <c r="G65" s="186"/>
      <c r="H65" s="187"/>
      <c r="I65" s="193">
        <f>I20+I15+I22+I28+I30+I38+I42+I44+I49+I55+I59+I61+I63</f>
        <v>315618.96999999997</v>
      </c>
      <c r="J65" s="255"/>
    </row>
    <row r="71" spans="1:11">
      <c r="E71" s="231"/>
    </row>
    <row r="72" spans="1:11">
      <c r="K72" s="45"/>
    </row>
  </sheetData>
  <autoFilter ref="A15:P65" xr:uid="{00000000-0009-0000-0000-000001000000}"/>
  <mergeCells count="3">
    <mergeCell ref="G13:H13"/>
    <mergeCell ref="A6:I6"/>
    <mergeCell ref="A12:I12"/>
  </mergeCells>
  <phoneticPr fontId="9" type="noConversion"/>
  <conditionalFormatting sqref="G24:G27 G31:G37 G39:G41 G17">
    <cfRule type="cellIs" dxfId="290" priority="968" stopIfTrue="1" operator="equal">
      <formula>0</formula>
    </cfRule>
  </conditionalFormatting>
  <conditionalFormatting sqref="G24">
    <cfRule type="cellIs" dxfId="289" priority="860" stopIfTrue="1" operator="equal">
      <formula>0</formula>
    </cfRule>
  </conditionalFormatting>
  <conditionalFormatting sqref="G21">
    <cfRule type="cellIs" dxfId="288" priority="62" stopIfTrue="1" operator="equal">
      <formula>0</formula>
    </cfRule>
  </conditionalFormatting>
  <conditionalFormatting sqref="G43">
    <cfRule type="cellIs" dxfId="287" priority="16" stopIfTrue="1" operator="equal">
      <formula>0</formula>
    </cfRule>
  </conditionalFormatting>
  <conditionalFormatting sqref="G46:G47">
    <cfRule type="cellIs" dxfId="286" priority="15" stopIfTrue="1" operator="equal">
      <formula>0</formula>
    </cfRule>
  </conditionalFormatting>
  <conditionalFormatting sqref="G29">
    <cfRule type="cellIs" dxfId="285" priority="21" stopIfTrue="1" operator="equal">
      <formula>0</formula>
    </cfRule>
  </conditionalFormatting>
  <conditionalFormatting sqref="G19">
    <cfRule type="cellIs" dxfId="284" priority="20" stopIfTrue="1" operator="equal">
      <formula>0</formula>
    </cfRule>
  </conditionalFormatting>
  <conditionalFormatting sqref="G23">
    <cfRule type="cellIs" dxfId="283" priority="19" stopIfTrue="1" operator="equal">
      <formula>0</formula>
    </cfRule>
  </conditionalFormatting>
  <conditionalFormatting sqref="G16">
    <cfRule type="cellIs" dxfId="282" priority="18" stopIfTrue="1" operator="equal">
      <formula>0</formula>
    </cfRule>
  </conditionalFormatting>
  <conditionalFormatting sqref="G45">
    <cfRule type="cellIs" dxfId="281" priority="17" stopIfTrue="1" operator="equal">
      <formula>0</formula>
    </cfRule>
  </conditionalFormatting>
  <conditionalFormatting sqref="G48">
    <cfRule type="cellIs" dxfId="280" priority="14" stopIfTrue="1" operator="equal">
      <formula>0</formula>
    </cfRule>
  </conditionalFormatting>
  <conditionalFormatting sqref="G50">
    <cfRule type="cellIs" dxfId="279" priority="13" stopIfTrue="1" operator="equal">
      <formula>0</formula>
    </cfRule>
  </conditionalFormatting>
  <conditionalFormatting sqref="G51">
    <cfRule type="cellIs" dxfId="278" priority="12" stopIfTrue="1" operator="equal">
      <formula>0</formula>
    </cfRule>
  </conditionalFormatting>
  <conditionalFormatting sqref="G52">
    <cfRule type="cellIs" dxfId="277" priority="11" stopIfTrue="1" operator="equal">
      <formula>0</formula>
    </cfRule>
  </conditionalFormatting>
  <conditionalFormatting sqref="G53">
    <cfRule type="cellIs" dxfId="276" priority="10" stopIfTrue="1" operator="equal">
      <formula>0</formula>
    </cfRule>
  </conditionalFormatting>
  <conditionalFormatting sqref="G54">
    <cfRule type="cellIs" dxfId="275" priority="9" stopIfTrue="1" operator="equal">
      <formula>0</formula>
    </cfRule>
  </conditionalFormatting>
  <conditionalFormatting sqref="G56">
    <cfRule type="cellIs" dxfId="274" priority="7" stopIfTrue="1" operator="equal">
      <formula>0</formula>
    </cfRule>
  </conditionalFormatting>
  <conditionalFormatting sqref="G57">
    <cfRule type="cellIs" dxfId="273" priority="6" stopIfTrue="1" operator="equal">
      <formula>0</formula>
    </cfRule>
  </conditionalFormatting>
  <conditionalFormatting sqref="G58">
    <cfRule type="cellIs" dxfId="272" priority="5" stopIfTrue="1" operator="equal">
      <formula>0</formula>
    </cfRule>
  </conditionalFormatting>
  <conditionalFormatting sqref="G60">
    <cfRule type="cellIs" dxfId="271" priority="4" stopIfTrue="1" operator="equal">
      <formula>0</formula>
    </cfRule>
  </conditionalFormatting>
  <conditionalFormatting sqref="G62">
    <cfRule type="cellIs" dxfId="270" priority="3" stopIfTrue="1" operator="equal">
      <formula>0</formula>
    </cfRule>
  </conditionalFormatting>
  <conditionalFormatting sqref="G64">
    <cfRule type="cellIs" dxfId="269" priority="2" stopIfTrue="1" operator="equal">
      <formula>0</formula>
    </cfRule>
  </conditionalFormatting>
  <conditionalFormatting sqref="G18">
    <cfRule type="cellIs" dxfId="268" priority="1" stopIfTrue="1" operator="equal">
      <formula>0</formula>
    </cfRule>
  </conditionalFormatting>
  <printOptions horizontalCentered="1"/>
  <pageMargins left="0.51181102362204722" right="0.51181102362204722" top="0.59055118110236227" bottom="0.59055118110236227" header="0.51181102362204722" footer="0.31496062992125984"/>
  <pageSetup paperSize="9" scale="54" fitToHeight="0" orientation="portrait" r:id="rId1"/>
  <headerFooter>
    <oddFooter>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D44AED-EC20-48B0-A20D-D1423CFB1D56}">
  <sheetPr>
    <tabColor rgb="FFDCE6F1"/>
    <pageSetUpPr fitToPage="1"/>
  </sheetPr>
  <dimension ref="A1:J72"/>
  <sheetViews>
    <sheetView showGridLines="0" view="pageBreakPreview" zoomScaleNormal="90" zoomScaleSheetLayoutView="100" workbookViewId="0">
      <selection activeCell="A19" sqref="A19"/>
    </sheetView>
  </sheetViews>
  <sheetFormatPr defaultColWidth="9.140625" defaultRowHeight="12.75"/>
  <cols>
    <col min="1" max="1" width="12" style="42" customWidth="1"/>
    <col min="2" max="2" width="62.5703125" style="43" customWidth="1"/>
    <col min="3" max="3" width="9.140625" style="42" customWidth="1"/>
    <col min="4" max="4" width="12.5703125" style="8" bestFit="1" customWidth="1"/>
    <col min="5" max="5" width="62.5703125" style="179" bestFit="1" customWidth="1"/>
    <col min="6" max="6" width="12.140625" style="188" bestFit="1" customWidth="1"/>
    <col min="7" max="7" width="13.42578125" style="53" bestFit="1" customWidth="1"/>
    <col min="8" max="8" width="9.140625" style="53"/>
    <col min="9" max="9" width="13.28515625" style="53" bestFit="1" customWidth="1"/>
    <col min="10" max="10" width="8.5703125" style="53" customWidth="1"/>
    <col min="11" max="16384" width="9.140625" style="53"/>
  </cols>
  <sheetData>
    <row r="1" spans="1:7" s="25" customFormat="1" ht="14.25">
      <c r="A1" s="117"/>
      <c r="B1" s="117"/>
      <c r="C1" s="117"/>
      <c r="D1" s="117"/>
      <c r="E1" s="172"/>
      <c r="F1" s="170"/>
    </row>
    <row r="2" spans="1:7" s="25" customFormat="1" ht="14.25">
      <c r="A2" s="117"/>
      <c r="B2" s="117"/>
      <c r="C2" s="117"/>
      <c r="D2" s="117"/>
      <c r="E2" s="172"/>
      <c r="F2" s="170"/>
    </row>
    <row r="3" spans="1:7" s="25" customFormat="1" ht="14.25">
      <c r="A3" s="117"/>
      <c r="B3" s="117"/>
      <c r="C3" s="117"/>
      <c r="D3" s="117"/>
      <c r="E3" s="172"/>
      <c r="F3" s="170"/>
    </row>
    <row r="4" spans="1:7" s="25" customFormat="1" ht="14.25">
      <c r="A4" s="117"/>
      <c r="B4" s="117"/>
      <c r="C4" s="117"/>
      <c r="D4" s="117"/>
      <c r="E4" s="172"/>
      <c r="F4" s="170"/>
    </row>
    <row r="5" spans="1:7" s="25" customFormat="1" ht="14.25">
      <c r="A5" s="120"/>
      <c r="B5" s="120"/>
      <c r="C5" s="121"/>
      <c r="D5" s="123"/>
      <c r="E5" s="173"/>
      <c r="F5" s="170"/>
    </row>
    <row r="6" spans="1:7" s="25" customFormat="1" ht="15">
      <c r="A6" s="278"/>
      <c r="B6" s="278"/>
      <c r="C6" s="278"/>
      <c r="D6" s="278"/>
      <c r="E6" s="278"/>
      <c r="F6" s="170"/>
    </row>
    <row r="7" spans="1:7" s="25" customFormat="1" ht="15">
      <c r="A7" s="124" t="str">
        <f>'RESUMO GERAL'!$A$8</f>
        <v>OBRA: REFORMA DO TERMINAL HIDROVIÁRIO DE ITAITUBA</v>
      </c>
      <c r="B7" s="126"/>
      <c r="C7" s="126"/>
      <c r="D7" s="126"/>
      <c r="E7" s="174"/>
      <c r="F7" s="170"/>
    </row>
    <row r="8" spans="1:7" s="25" customFormat="1" ht="15">
      <c r="A8" s="124" t="str">
        <f>'RESUMO GERAL'!$A$9</f>
        <v>LOCAL: ITAITUBA/PA</v>
      </c>
      <c r="B8" s="129"/>
      <c r="C8" s="129"/>
      <c r="D8" s="129"/>
      <c r="E8" s="175"/>
      <c r="F8" s="170"/>
    </row>
    <row r="9" spans="1:7" s="25" customFormat="1" ht="15">
      <c r="A9" s="124" t="str">
        <f>'RESUMO GERAL'!$A$10</f>
        <v>TABELAS DE REFERÊNCIA: SINAPI ABRIL/2022 - SEDOP MAIO/2022 - (DESONERADAS)</v>
      </c>
      <c r="B9" s="129"/>
      <c r="C9" s="129"/>
      <c r="D9" s="129"/>
      <c r="E9" s="175"/>
      <c r="F9" s="170"/>
    </row>
    <row r="10" spans="1:7" s="25" customFormat="1" ht="15">
      <c r="A10" s="124" t="str">
        <f>'RESUMO GERAL'!$A$11</f>
        <v>DATA: 22/04/2022</v>
      </c>
      <c r="B10" s="129"/>
      <c r="C10" s="129"/>
      <c r="D10" s="129"/>
      <c r="E10" s="175"/>
      <c r="F10" s="170"/>
    </row>
    <row r="11" spans="1:7" s="25" customFormat="1" ht="15">
      <c r="A11" s="130"/>
      <c r="B11" s="130"/>
      <c r="C11" s="130"/>
      <c r="D11" s="130"/>
      <c r="E11" s="176"/>
      <c r="F11" s="170"/>
    </row>
    <row r="12" spans="1:7" s="25" customFormat="1" ht="15">
      <c r="A12" s="279" t="s">
        <v>41</v>
      </c>
      <c r="B12" s="279"/>
      <c r="C12" s="279"/>
      <c r="D12" s="279"/>
      <c r="E12" s="279"/>
      <c r="F12" s="170"/>
    </row>
    <row r="13" spans="1:7" s="25" customFormat="1">
      <c r="A13" s="12"/>
      <c r="B13" s="12"/>
      <c r="C13" s="12"/>
      <c r="D13" s="12"/>
      <c r="E13" s="268"/>
      <c r="F13" s="191"/>
    </row>
    <row r="14" spans="1:7">
      <c r="A14" s="113" t="s">
        <v>2</v>
      </c>
      <c r="B14" s="113" t="s">
        <v>8</v>
      </c>
      <c r="C14" s="113" t="s">
        <v>34</v>
      </c>
      <c r="D14" s="113" t="s">
        <v>4</v>
      </c>
      <c r="E14" s="177" t="s">
        <v>256</v>
      </c>
      <c r="F14" s="189"/>
    </row>
    <row r="15" spans="1:7" ht="20.100000000000001" customHeight="1">
      <c r="A15" s="234">
        <v>1</v>
      </c>
      <c r="B15" s="232" t="s">
        <v>136</v>
      </c>
      <c r="C15" s="234"/>
      <c r="D15" s="236"/>
      <c r="E15" s="235"/>
      <c r="F15" s="171"/>
    </row>
    <row r="16" spans="1:7" ht="20.100000000000001" customHeight="1">
      <c r="A16" s="40" t="s">
        <v>50</v>
      </c>
      <c r="B16" s="115" t="s">
        <v>137</v>
      </c>
      <c r="C16" s="112" t="s">
        <v>146</v>
      </c>
      <c r="D16" s="41">
        <v>1</v>
      </c>
      <c r="E16" s="192">
        <v>1</v>
      </c>
      <c r="F16" s="171"/>
      <c r="G16" s="45"/>
    </row>
    <row r="17" spans="1:10" ht="20.100000000000001" customHeight="1">
      <c r="A17" s="40" t="s">
        <v>51</v>
      </c>
      <c r="B17" s="115" t="s">
        <v>173</v>
      </c>
      <c r="C17" s="112" t="s">
        <v>142</v>
      </c>
      <c r="D17" s="41">
        <v>1</v>
      </c>
      <c r="E17" s="192">
        <v>1</v>
      </c>
      <c r="F17" s="256"/>
      <c r="G17" s="210"/>
    </row>
    <row r="18" spans="1:10" ht="20.100000000000001" customHeight="1">
      <c r="A18" s="40" t="s">
        <v>274</v>
      </c>
      <c r="B18" s="115" t="s">
        <v>227</v>
      </c>
      <c r="C18" s="112" t="s">
        <v>185</v>
      </c>
      <c r="D18" s="41">
        <v>20</v>
      </c>
      <c r="E18" s="192" t="s">
        <v>257</v>
      </c>
      <c r="F18" s="171"/>
      <c r="G18" s="45"/>
    </row>
    <row r="19" spans="1:10" s="168" customFormat="1" ht="20.100000000000001" customHeight="1">
      <c r="A19" s="40" t="s">
        <v>135</v>
      </c>
      <c r="B19" s="169" t="s">
        <v>127</v>
      </c>
      <c r="C19" s="112" t="s">
        <v>185</v>
      </c>
      <c r="D19" s="41">
        <v>6</v>
      </c>
      <c r="E19" s="178" t="s">
        <v>242</v>
      </c>
      <c r="F19" s="171"/>
      <c r="G19" s="45"/>
      <c r="H19" s="53"/>
      <c r="I19" s="53"/>
    </row>
    <row r="20" spans="1:10" ht="20.100000000000001" customHeight="1">
      <c r="A20" s="234">
        <v>2</v>
      </c>
      <c r="B20" s="232" t="s">
        <v>143</v>
      </c>
      <c r="C20" s="234"/>
      <c r="D20" s="236"/>
      <c r="E20" s="235"/>
      <c r="F20" s="171"/>
    </row>
    <row r="21" spans="1:10" ht="20.100000000000001" customHeight="1">
      <c r="A21" s="40" t="s">
        <v>177</v>
      </c>
      <c r="B21" s="115" t="s">
        <v>172</v>
      </c>
      <c r="C21" s="112" t="s">
        <v>142</v>
      </c>
      <c r="D21" s="41">
        <v>1</v>
      </c>
      <c r="E21" s="178" t="s">
        <v>53</v>
      </c>
      <c r="F21" s="171"/>
      <c r="G21" s="210"/>
    </row>
    <row r="22" spans="1:10" ht="20.100000000000001" customHeight="1">
      <c r="A22" s="234">
        <v>3</v>
      </c>
      <c r="B22" s="232" t="s">
        <v>184</v>
      </c>
      <c r="C22" s="234"/>
      <c r="D22" s="236"/>
      <c r="E22" s="235"/>
      <c r="F22" s="171"/>
    </row>
    <row r="23" spans="1:10" ht="20.100000000000001" customHeight="1">
      <c r="A23" s="40" t="s">
        <v>125</v>
      </c>
      <c r="B23" s="115" t="s">
        <v>159</v>
      </c>
      <c r="C23" s="112" t="s">
        <v>185</v>
      </c>
      <c r="D23" s="41">
        <v>31.6</v>
      </c>
      <c r="E23" s="178" t="s">
        <v>243</v>
      </c>
      <c r="F23" s="171"/>
      <c r="G23" s="112" t="s">
        <v>185</v>
      </c>
      <c r="H23" s="41">
        <v>31.6</v>
      </c>
      <c r="I23" s="53">
        <v>0.11</v>
      </c>
      <c r="J23" s="53">
        <f>H23*I23</f>
        <v>3.476</v>
      </c>
    </row>
    <row r="24" spans="1:10" ht="65.45" customHeight="1">
      <c r="A24" s="40" t="s">
        <v>126</v>
      </c>
      <c r="B24" s="115" t="s">
        <v>131</v>
      </c>
      <c r="C24" s="112" t="s">
        <v>185</v>
      </c>
      <c r="D24" s="41">
        <f>397.59+221.65</f>
        <v>619.24</v>
      </c>
      <c r="E24" s="271" t="s">
        <v>259</v>
      </c>
      <c r="F24" s="171"/>
      <c r="G24" s="112" t="s">
        <v>185</v>
      </c>
      <c r="H24" s="41">
        <f>397.59+221.65</f>
        <v>619.24</v>
      </c>
      <c r="I24" s="53">
        <v>0.1</v>
      </c>
      <c r="J24" s="53">
        <f t="shared" ref="J24:J26" si="0">H24*I24</f>
        <v>61.924000000000007</v>
      </c>
    </row>
    <row r="25" spans="1:10" ht="20.100000000000001" customHeight="1">
      <c r="A25" s="40" t="s">
        <v>138</v>
      </c>
      <c r="B25" s="115" t="s">
        <v>130</v>
      </c>
      <c r="C25" s="112" t="s">
        <v>185</v>
      </c>
      <c r="D25" s="41">
        <v>96</v>
      </c>
      <c r="E25" s="178" t="s">
        <v>260</v>
      </c>
      <c r="F25" s="171"/>
      <c r="G25" s="112" t="s">
        <v>185</v>
      </c>
      <c r="H25" s="41">
        <v>96</v>
      </c>
      <c r="I25" s="53">
        <v>2.5000000000000001E-2</v>
      </c>
      <c r="J25" s="53">
        <f t="shared" si="0"/>
        <v>2.4000000000000004</v>
      </c>
    </row>
    <row r="26" spans="1:10" ht="20.100000000000001" customHeight="1">
      <c r="A26" s="40" t="s">
        <v>139</v>
      </c>
      <c r="B26" s="115" t="s">
        <v>160</v>
      </c>
      <c r="C26" s="112" t="s">
        <v>134</v>
      </c>
      <c r="D26" s="41">
        <v>42</v>
      </c>
      <c r="E26" s="178" t="s">
        <v>261</v>
      </c>
      <c r="F26" s="171"/>
      <c r="G26" s="112" t="s">
        <v>134</v>
      </c>
      <c r="H26" s="41">
        <v>42</v>
      </c>
      <c r="I26" s="53">
        <f>0.025*0.04</f>
        <v>1E-3</v>
      </c>
      <c r="J26" s="53">
        <f t="shared" si="0"/>
        <v>4.2000000000000003E-2</v>
      </c>
    </row>
    <row r="27" spans="1:10" ht="61.15" customHeight="1">
      <c r="A27" s="40" t="s">
        <v>140</v>
      </c>
      <c r="B27" s="115" t="s">
        <v>128</v>
      </c>
      <c r="C27" s="112" t="s">
        <v>175</v>
      </c>
      <c r="D27" s="41">
        <f>((D23*0.03)+(D24*0.1)+(D25*0.05)+(D26*0.1*0.03)*1.3)</f>
        <v>67.835800000000006</v>
      </c>
      <c r="E27" s="271" t="s">
        <v>262</v>
      </c>
      <c r="F27" s="171"/>
      <c r="G27" s="112" t="s">
        <v>175</v>
      </c>
      <c r="H27" s="41"/>
      <c r="J27" s="53">
        <f>SUM(J23:J26)</f>
        <v>67.842000000000013</v>
      </c>
    </row>
    <row r="28" spans="1:10" ht="20.100000000000001" customHeight="1">
      <c r="A28" s="234">
        <v>4</v>
      </c>
      <c r="B28" s="232" t="s">
        <v>186</v>
      </c>
      <c r="C28" s="234"/>
      <c r="D28" s="236"/>
      <c r="E28" s="235"/>
      <c r="F28" s="171"/>
    </row>
    <row r="29" spans="1:10" s="168" customFormat="1" ht="20.100000000000001" customHeight="1">
      <c r="A29" s="104" t="s">
        <v>141</v>
      </c>
      <c r="B29" s="169" t="s">
        <v>161</v>
      </c>
      <c r="C29" s="112" t="s">
        <v>185</v>
      </c>
      <c r="D29" s="41">
        <v>112</v>
      </c>
      <c r="E29" s="178" t="s">
        <v>258</v>
      </c>
      <c r="F29" s="171"/>
      <c r="G29" s="45"/>
      <c r="H29" s="53"/>
      <c r="I29" s="53"/>
    </row>
    <row r="30" spans="1:10" ht="20.100000000000001" customHeight="1">
      <c r="A30" s="234">
        <v>5</v>
      </c>
      <c r="B30" s="232" t="s">
        <v>187</v>
      </c>
      <c r="C30" s="234"/>
      <c r="D30" s="236"/>
      <c r="E30" s="235"/>
      <c r="F30" s="171"/>
    </row>
    <row r="31" spans="1:10" s="168" customFormat="1" ht="36.6" customHeight="1">
      <c r="A31" s="104" t="s">
        <v>178</v>
      </c>
      <c r="B31" s="169" t="s">
        <v>164</v>
      </c>
      <c r="C31" s="112" t="s">
        <v>185</v>
      </c>
      <c r="D31" s="41">
        <f>397.59+221.65</f>
        <v>619.24</v>
      </c>
      <c r="E31" s="271" t="s">
        <v>263</v>
      </c>
      <c r="F31" s="171"/>
      <c r="G31" s="45"/>
      <c r="H31" s="53"/>
      <c r="I31" s="53"/>
    </row>
    <row r="32" spans="1:10" s="168" customFormat="1" ht="25.5">
      <c r="A32" s="104" t="s">
        <v>179</v>
      </c>
      <c r="B32" s="169" t="s">
        <v>188</v>
      </c>
      <c r="C32" s="112" t="s">
        <v>134</v>
      </c>
      <c r="D32" s="41">
        <f>70+43</f>
        <v>113</v>
      </c>
      <c r="E32" s="271" t="s">
        <v>264</v>
      </c>
      <c r="F32" s="171"/>
      <c r="G32" s="45"/>
      <c r="H32" s="53"/>
      <c r="I32" s="53"/>
    </row>
    <row r="33" spans="1:9" s="168" customFormat="1" ht="25.5">
      <c r="A33" s="104" t="s">
        <v>180</v>
      </c>
      <c r="B33" s="169" t="s">
        <v>225</v>
      </c>
      <c r="C33" s="112" t="s">
        <v>134</v>
      </c>
      <c r="D33" s="41">
        <v>113</v>
      </c>
      <c r="E33" s="271" t="s">
        <v>264</v>
      </c>
      <c r="F33" s="171"/>
      <c r="G33" s="45"/>
      <c r="H33" s="53"/>
      <c r="I33" s="53"/>
    </row>
    <row r="34" spans="1:9" s="168" customFormat="1" ht="20.100000000000001" customHeight="1">
      <c r="A34" s="104" t="s">
        <v>205</v>
      </c>
      <c r="B34" s="169" t="s">
        <v>189</v>
      </c>
      <c r="C34" s="112" t="s">
        <v>148</v>
      </c>
      <c r="D34" s="41">
        <v>97.5</v>
      </c>
      <c r="E34" s="178" t="s">
        <v>244</v>
      </c>
      <c r="F34" s="171"/>
      <c r="G34" s="45"/>
      <c r="H34" s="53"/>
      <c r="I34" s="53"/>
    </row>
    <row r="35" spans="1:9" s="168" customFormat="1" ht="20.100000000000001" customHeight="1">
      <c r="A35" s="104" t="s">
        <v>206</v>
      </c>
      <c r="B35" s="169" t="s">
        <v>163</v>
      </c>
      <c r="C35" s="112" t="s">
        <v>185</v>
      </c>
      <c r="D35" s="41">
        <v>65</v>
      </c>
      <c r="E35" s="178" t="s">
        <v>245</v>
      </c>
      <c r="F35" s="171"/>
      <c r="G35" s="45"/>
      <c r="H35" s="53"/>
      <c r="I35" s="53"/>
    </row>
    <row r="36" spans="1:9" s="168" customFormat="1" ht="20.100000000000001" customHeight="1">
      <c r="A36" s="104" t="s">
        <v>207</v>
      </c>
      <c r="B36" s="169" t="s">
        <v>162</v>
      </c>
      <c r="C36" s="112" t="s">
        <v>185</v>
      </c>
      <c r="D36" s="41">
        <v>400</v>
      </c>
      <c r="E36" s="178" t="s">
        <v>265</v>
      </c>
      <c r="F36" s="171"/>
      <c r="G36" s="45"/>
      <c r="H36" s="53"/>
      <c r="I36" s="53"/>
    </row>
    <row r="37" spans="1:9" s="168" customFormat="1" ht="20.100000000000001" customHeight="1">
      <c r="A37" s="104" t="s">
        <v>208</v>
      </c>
      <c r="B37" s="169" t="s">
        <v>204</v>
      </c>
      <c r="C37" s="112" t="s">
        <v>142</v>
      </c>
      <c r="D37" s="41">
        <v>400</v>
      </c>
      <c r="E37" s="178" t="s">
        <v>265</v>
      </c>
      <c r="F37" s="171"/>
      <c r="G37" s="45"/>
      <c r="H37" s="53"/>
      <c r="I37" s="53"/>
    </row>
    <row r="38" spans="1:9" ht="20.100000000000001" customHeight="1">
      <c r="A38" s="234">
        <v>6</v>
      </c>
      <c r="B38" s="232" t="s">
        <v>195</v>
      </c>
      <c r="C38" s="234"/>
      <c r="D38" s="236"/>
      <c r="E38" s="235"/>
      <c r="F38" s="171"/>
    </row>
    <row r="39" spans="1:9" s="168" customFormat="1" ht="20.100000000000001" customHeight="1">
      <c r="A39" s="104" t="s">
        <v>209</v>
      </c>
      <c r="B39" s="169" t="s">
        <v>192</v>
      </c>
      <c r="C39" s="112" t="s">
        <v>185</v>
      </c>
      <c r="D39" s="41">
        <v>10.08</v>
      </c>
      <c r="E39" s="178" t="s">
        <v>246</v>
      </c>
      <c r="F39" s="171"/>
      <c r="G39" s="45"/>
      <c r="H39" s="53"/>
      <c r="I39" s="53"/>
    </row>
    <row r="40" spans="1:9" s="168" customFormat="1" ht="20.100000000000001" customHeight="1">
      <c r="A40" s="104" t="s">
        <v>210</v>
      </c>
      <c r="B40" s="169" t="s">
        <v>193</v>
      </c>
      <c r="C40" s="112" t="s">
        <v>185</v>
      </c>
      <c r="D40" s="41">
        <v>5</v>
      </c>
      <c r="E40" s="178" t="s">
        <v>247</v>
      </c>
      <c r="F40" s="171"/>
      <c r="G40" s="45"/>
      <c r="H40" s="53"/>
      <c r="I40" s="53"/>
    </row>
    <row r="41" spans="1:9" s="168" customFormat="1" ht="20.100000000000001" customHeight="1">
      <c r="A41" s="104" t="s">
        <v>211</v>
      </c>
      <c r="B41" s="169" t="s">
        <v>194</v>
      </c>
      <c r="C41" s="112" t="s">
        <v>142</v>
      </c>
      <c r="D41" s="41">
        <v>6</v>
      </c>
      <c r="E41" s="178" t="s">
        <v>266</v>
      </c>
      <c r="F41" s="171"/>
      <c r="G41" s="45"/>
      <c r="H41" s="53"/>
      <c r="I41" s="53"/>
    </row>
    <row r="42" spans="1:9" ht="20.100000000000001" customHeight="1">
      <c r="A42" s="234">
        <v>7</v>
      </c>
      <c r="B42" s="232" t="s">
        <v>226</v>
      </c>
      <c r="C42" s="234"/>
      <c r="D42" s="236"/>
      <c r="E42" s="235"/>
      <c r="F42" s="171"/>
    </row>
    <row r="43" spans="1:9" ht="20.100000000000001" customHeight="1">
      <c r="A43" s="40" t="s">
        <v>212</v>
      </c>
      <c r="B43" s="115" t="s">
        <v>165</v>
      </c>
      <c r="C43" s="112" t="s">
        <v>185</v>
      </c>
      <c r="D43" s="41">
        <v>29</v>
      </c>
      <c r="E43" s="192" t="s">
        <v>267</v>
      </c>
      <c r="F43" s="171"/>
      <c r="G43" s="45"/>
    </row>
    <row r="44" spans="1:9" ht="20.100000000000001" customHeight="1">
      <c r="A44" s="234">
        <v>8</v>
      </c>
      <c r="B44" s="232" t="s">
        <v>190</v>
      </c>
      <c r="C44" s="234"/>
      <c r="D44" s="236"/>
      <c r="E44" s="235"/>
      <c r="F44" s="171"/>
    </row>
    <row r="45" spans="1:9" ht="20.100000000000001" customHeight="1">
      <c r="A45" s="40" t="s">
        <v>213</v>
      </c>
      <c r="B45" s="115" t="s">
        <v>133</v>
      </c>
      <c r="C45" s="112" t="s">
        <v>185</v>
      </c>
      <c r="D45" s="41">
        <v>35</v>
      </c>
      <c r="E45" s="192" t="s">
        <v>268</v>
      </c>
      <c r="F45" s="171"/>
      <c r="G45" s="45"/>
    </row>
    <row r="46" spans="1:9" ht="20.100000000000001" customHeight="1">
      <c r="A46" s="40" t="s">
        <v>214</v>
      </c>
      <c r="B46" s="115" t="s">
        <v>166</v>
      </c>
      <c r="C46" s="112" t="s">
        <v>185</v>
      </c>
      <c r="D46" s="41">
        <v>10</v>
      </c>
      <c r="E46" s="192" t="s">
        <v>273</v>
      </c>
      <c r="F46" s="171"/>
      <c r="G46" s="45"/>
    </row>
    <row r="47" spans="1:9" ht="20.100000000000001" customHeight="1">
      <c r="A47" s="40" t="s">
        <v>215</v>
      </c>
      <c r="B47" s="115" t="s">
        <v>132</v>
      </c>
      <c r="C47" s="112" t="s">
        <v>185</v>
      </c>
      <c r="D47" s="41">
        <v>96</v>
      </c>
      <c r="E47" s="192" t="s">
        <v>250</v>
      </c>
      <c r="F47" s="171"/>
      <c r="G47" s="45"/>
    </row>
    <row r="48" spans="1:9" ht="20.100000000000001" customHeight="1">
      <c r="A48" s="40" t="s">
        <v>216</v>
      </c>
      <c r="B48" s="115" t="s">
        <v>167</v>
      </c>
      <c r="C48" s="112" t="s">
        <v>185</v>
      </c>
      <c r="D48" s="41">
        <v>96</v>
      </c>
      <c r="E48" s="192" t="s">
        <v>250</v>
      </c>
      <c r="F48" s="171"/>
      <c r="G48" s="45"/>
    </row>
    <row r="49" spans="1:7" ht="20.100000000000001" customHeight="1">
      <c r="A49" s="234">
        <v>9</v>
      </c>
      <c r="B49" s="232" t="s">
        <v>191</v>
      </c>
      <c r="C49" s="234"/>
      <c r="D49" s="236"/>
      <c r="E49" s="235"/>
      <c r="F49" s="171"/>
    </row>
    <row r="50" spans="1:7" ht="20.100000000000001" customHeight="1">
      <c r="A50" s="40" t="s">
        <v>217</v>
      </c>
      <c r="B50" s="115" t="s">
        <v>229</v>
      </c>
      <c r="C50" s="112" t="s">
        <v>185</v>
      </c>
      <c r="D50" s="41">
        <v>510</v>
      </c>
      <c r="E50" s="192" t="s">
        <v>269</v>
      </c>
      <c r="F50" s="171"/>
      <c r="G50" s="45"/>
    </row>
    <row r="51" spans="1:7" ht="20.100000000000001" customHeight="1">
      <c r="A51" s="40" t="s">
        <v>218</v>
      </c>
      <c r="B51" s="115" t="s">
        <v>168</v>
      </c>
      <c r="C51" s="112" t="s">
        <v>185</v>
      </c>
      <c r="D51" s="41">
        <v>255</v>
      </c>
      <c r="E51" s="192" t="s">
        <v>248</v>
      </c>
      <c r="F51" s="171"/>
      <c r="G51" s="45"/>
    </row>
    <row r="52" spans="1:7" ht="20.100000000000001" customHeight="1">
      <c r="A52" s="40" t="s">
        <v>219</v>
      </c>
      <c r="B52" s="115" t="s">
        <v>223</v>
      </c>
      <c r="C52" s="112" t="s">
        <v>185</v>
      </c>
      <c r="D52" s="41">
        <v>85</v>
      </c>
      <c r="E52" s="192" t="s">
        <v>270</v>
      </c>
      <c r="F52" s="171"/>
      <c r="G52" s="45"/>
    </row>
    <row r="53" spans="1:7" ht="20.100000000000001" customHeight="1">
      <c r="A53" s="40" t="s">
        <v>233</v>
      </c>
      <c r="B53" s="115" t="s">
        <v>169</v>
      </c>
      <c r="C53" s="112" t="s">
        <v>185</v>
      </c>
      <c r="D53" s="41">
        <v>1150</v>
      </c>
      <c r="E53" s="192" t="s">
        <v>271</v>
      </c>
      <c r="F53" s="171"/>
      <c r="G53" s="45"/>
    </row>
    <row r="54" spans="1:7" ht="25.5">
      <c r="A54" s="40" t="s">
        <v>234</v>
      </c>
      <c r="B54" s="115" t="s">
        <v>170</v>
      </c>
      <c r="C54" s="112" t="s">
        <v>185</v>
      </c>
      <c r="D54" s="41">
        <v>297</v>
      </c>
      <c r="E54" s="272" t="s">
        <v>272</v>
      </c>
      <c r="F54" s="171"/>
      <c r="G54" s="45"/>
    </row>
    <row r="55" spans="1:7" ht="20.100000000000001" customHeight="1">
      <c r="A55" s="234">
        <v>10</v>
      </c>
      <c r="B55" s="232" t="s">
        <v>129</v>
      </c>
      <c r="C55" s="234"/>
      <c r="D55" s="236"/>
      <c r="E55" s="235"/>
      <c r="F55" s="171"/>
    </row>
    <row r="56" spans="1:7" ht="38.25">
      <c r="A56" s="40" t="s">
        <v>220</v>
      </c>
      <c r="B56" s="115" t="s">
        <v>196</v>
      </c>
      <c r="C56" s="112" t="s">
        <v>142</v>
      </c>
      <c r="D56" s="41">
        <v>36</v>
      </c>
      <c r="E56" s="272" t="s">
        <v>252</v>
      </c>
      <c r="F56" s="171"/>
      <c r="G56" s="45"/>
    </row>
    <row r="57" spans="1:7" ht="25.5">
      <c r="A57" s="40" t="s">
        <v>235</v>
      </c>
      <c r="B57" s="115" t="s">
        <v>224</v>
      </c>
      <c r="C57" s="112" t="s">
        <v>142</v>
      </c>
      <c r="D57" s="41">
        <v>26</v>
      </c>
      <c r="E57" s="272" t="s">
        <v>253</v>
      </c>
      <c r="F57" s="171"/>
      <c r="G57" s="45"/>
    </row>
    <row r="58" spans="1:7" ht="20.100000000000001" customHeight="1">
      <c r="A58" s="40" t="s">
        <v>236</v>
      </c>
      <c r="B58" s="115" t="s">
        <v>197</v>
      </c>
      <c r="C58" s="112" t="s">
        <v>142</v>
      </c>
      <c r="D58" s="41">
        <v>6</v>
      </c>
      <c r="E58" s="192" t="s">
        <v>254</v>
      </c>
      <c r="F58" s="171"/>
      <c r="G58" s="45"/>
    </row>
    <row r="59" spans="1:7" ht="20.100000000000001" customHeight="1">
      <c r="A59" s="234">
        <v>11</v>
      </c>
      <c r="B59" s="232" t="s">
        <v>198</v>
      </c>
      <c r="C59" s="234"/>
      <c r="D59" s="236"/>
      <c r="E59" s="235"/>
      <c r="F59" s="171"/>
    </row>
    <row r="60" spans="1:7" ht="20.100000000000001" customHeight="1">
      <c r="A60" s="40" t="s">
        <v>221</v>
      </c>
      <c r="B60" s="115" t="s">
        <v>199</v>
      </c>
      <c r="C60" s="112" t="s">
        <v>142</v>
      </c>
      <c r="D60" s="41">
        <v>5</v>
      </c>
      <c r="E60" s="192" t="s">
        <v>249</v>
      </c>
      <c r="F60" s="171"/>
      <c r="G60" s="45"/>
    </row>
    <row r="61" spans="1:7" ht="20.100000000000001" customHeight="1">
      <c r="A61" s="234">
        <v>12</v>
      </c>
      <c r="B61" s="232" t="s">
        <v>200</v>
      </c>
      <c r="C61" s="234"/>
      <c r="D61" s="236"/>
      <c r="E61" s="235"/>
      <c r="F61" s="171"/>
    </row>
    <row r="62" spans="1:7" ht="20.100000000000001" customHeight="1">
      <c r="A62" s="40" t="s">
        <v>222</v>
      </c>
      <c r="B62" s="115" t="s">
        <v>201</v>
      </c>
      <c r="C62" s="112" t="s">
        <v>185</v>
      </c>
      <c r="D62" s="41">
        <v>26</v>
      </c>
      <c r="E62" s="192" t="s">
        <v>251</v>
      </c>
      <c r="F62" s="171"/>
      <c r="G62" s="45"/>
    </row>
    <row r="63" spans="1:7" ht="20.100000000000001" customHeight="1">
      <c r="A63" s="234">
        <v>13</v>
      </c>
      <c r="B63" s="232" t="s">
        <v>202</v>
      </c>
      <c r="C63" s="234"/>
      <c r="D63" s="236"/>
      <c r="E63" s="235"/>
      <c r="F63" s="171"/>
    </row>
    <row r="64" spans="1:7" ht="20.100000000000001" customHeight="1">
      <c r="A64" s="40" t="s">
        <v>237</v>
      </c>
      <c r="B64" s="115" t="s">
        <v>203</v>
      </c>
      <c r="C64" s="112" t="s">
        <v>185</v>
      </c>
      <c r="D64" s="41">
        <v>445.34</v>
      </c>
      <c r="E64" s="192" t="s">
        <v>255</v>
      </c>
      <c r="F64" s="171"/>
      <c r="G64" s="45"/>
    </row>
    <row r="65" spans="1:7" ht="20.100000000000001" customHeight="1">
      <c r="A65" s="182"/>
      <c r="B65" s="183" t="s">
        <v>43</v>
      </c>
      <c r="C65" s="185"/>
      <c r="D65" s="185"/>
      <c r="E65" s="186"/>
      <c r="F65" s="255"/>
    </row>
    <row r="71" spans="1:7">
      <c r="C71" s="231"/>
    </row>
    <row r="72" spans="1:7">
      <c r="G72" s="45"/>
    </row>
  </sheetData>
  <autoFilter ref="A15:L65" xr:uid="{00000000-0009-0000-0000-000001000000}"/>
  <mergeCells count="2">
    <mergeCell ref="A6:E6"/>
    <mergeCell ref="A12:E12"/>
  </mergeCells>
  <conditionalFormatting sqref="E24:E27 E39:E41 E17 E31:E37">
    <cfRule type="cellIs" dxfId="267" priority="23" stopIfTrue="1" operator="equal">
      <formula>0</formula>
    </cfRule>
  </conditionalFormatting>
  <conditionalFormatting sqref="E24">
    <cfRule type="cellIs" dxfId="266" priority="22" stopIfTrue="1" operator="equal">
      <formula>0</formula>
    </cfRule>
  </conditionalFormatting>
  <conditionalFormatting sqref="E21">
    <cfRule type="cellIs" dxfId="265" priority="21" stopIfTrue="1" operator="equal">
      <formula>0</formula>
    </cfRule>
  </conditionalFormatting>
  <conditionalFormatting sqref="E43">
    <cfRule type="cellIs" dxfId="264" priority="15" stopIfTrue="1" operator="equal">
      <formula>0</formula>
    </cfRule>
  </conditionalFormatting>
  <conditionalFormatting sqref="E46:E47">
    <cfRule type="cellIs" dxfId="263" priority="14" stopIfTrue="1" operator="equal">
      <formula>0</formula>
    </cfRule>
  </conditionalFormatting>
  <conditionalFormatting sqref="E29">
    <cfRule type="cellIs" dxfId="262" priority="20" stopIfTrue="1" operator="equal">
      <formula>0</formula>
    </cfRule>
  </conditionalFormatting>
  <conditionalFormatting sqref="E19">
    <cfRule type="cellIs" dxfId="261" priority="19" stopIfTrue="1" operator="equal">
      <formula>0</formula>
    </cfRule>
  </conditionalFormatting>
  <conditionalFormatting sqref="E23">
    <cfRule type="cellIs" dxfId="260" priority="18" stopIfTrue="1" operator="equal">
      <formula>0</formula>
    </cfRule>
  </conditionalFormatting>
  <conditionalFormatting sqref="E16">
    <cfRule type="cellIs" dxfId="259" priority="17" stopIfTrue="1" operator="equal">
      <formula>0</formula>
    </cfRule>
  </conditionalFormatting>
  <conditionalFormatting sqref="E45">
    <cfRule type="cellIs" dxfId="258" priority="16" stopIfTrue="1" operator="equal">
      <formula>0</formula>
    </cfRule>
  </conditionalFormatting>
  <conditionalFormatting sqref="E48">
    <cfRule type="cellIs" dxfId="257" priority="13" stopIfTrue="1" operator="equal">
      <formula>0</formula>
    </cfRule>
  </conditionalFormatting>
  <conditionalFormatting sqref="E50">
    <cfRule type="cellIs" dxfId="256" priority="12" stopIfTrue="1" operator="equal">
      <formula>0</formula>
    </cfRule>
  </conditionalFormatting>
  <conditionalFormatting sqref="E51">
    <cfRule type="cellIs" dxfId="255" priority="11" stopIfTrue="1" operator="equal">
      <formula>0</formula>
    </cfRule>
  </conditionalFormatting>
  <conditionalFormatting sqref="E52">
    <cfRule type="cellIs" dxfId="254" priority="10" stopIfTrue="1" operator="equal">
      <formula>0</formula>
    </cfRule>
  </conditionalFormatting>
  <conditionalFormatting sqref="E53">
    <cfRule type="cellIs" dxfId="253" priority="9" stopIfTrue="1" operator="equal">
      <formula>0</formula>
    </cfRule>
  </conditionalFormatting>
  <conditionalFormatting sqref="E54">
    <cfRule type="cellIs" dxfId="252" priority="8" stopIfTrue="1" operator="equal">
      <formula>0</formula>
    </cfRule>
  </conditionalFormatting>
  <conditionalFormatting sqref="E56">
    <cfRule type="cellIs" dxfId="251" priority="7" stopIfTrue="1" operator="equal">
      <formula>0</formula>
    </cfRule>
  </conditionalFormatting>
  <conditionalFormatting sqref="E57">
    <cfRule type="cellIs" dxfId="250" priority="6" stopIfTrue="1" operator="equal">
      <formula>0</formula>
    </cfRule>
  </conditionalFormatting>
  <conditionalFormatting sqref="E58">
    <cfRule type="cellIs" dxfId="249" priority="5" stopIfTrue="1" operator="equal">
      <formula>0</formula>
    </cfRule>
  </conditionalFormatting>
  <conditionalFormatting sqref="E60">
    <cfRule type="cellIs" dxfId="248" priority="4" stopIfTrue="1" operator="equal">
      <formula>0</formula>
    </cfRule>
  </conditionalFormatting>
  <conditionalFormatting sqref="E62">
    <cfRule type="cellIs" dxfId="247" priority="3" stopIfTrue="1" operator="equal">
      <formula>0</formula>
    </cfRule>
  </conditionalFormatting>
  <conditionalFormatting sqref="E64">
    <cfRule type="cellIs" dxfId="246" priority="2" stopIfTrue="1" operator="equal">
      <formula>0</formula>
    </cfRule>
  </conditionalFormatting>
  <conditionalFormatting sqref="E18">
    <cfRule type="cellIs" dxfId="245" priority="1" stopIfTrue="1" operator="equal">
      <formula>0</formula>
    </cfRule>
  </conditionalFormatting>
  <printOptions horizontalCentered="1"/>
  <pageMargins left="0.51181102362204722" right="0.51181102362204722" top="0.59055118110236227" bottom="0.59055118110236227" header="0.51181102362204722" footer="0.31496062992125984"/>
  <pageSetup paperSize="9" scale="58" fitToHeight="0" orientation="portrait" r:id="rId1"/>
  <headerFooter>
    <oddFooter>Página &amp;P de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DCE6F1"/>
    <pageSetUpPr fitToPage="1"/>
  </sheetPr>
  <dimension ref="A1:L28"/>
  <sheetViews>
    <sheetView view="pageBreakPreview" topLeftCell="A7" zoomScale="70" zoomScaleNormal="90" zoomScaleSheetLayoutView="70" workbookViewId="0">
      <selection activeCell="A26" sqref="A26"/>
    </sheetView>
  </sheetViews>
  <sheetFormatPr defaultColWidth="9.140625" defaultRowHeight="12.75"/>
  <cols>
    <col min="1" max="1" width="14.5703125" style="20" customWidth="1"/>
    <col min="2" max="2" width="14.42578125" style="20" customWidth="1"/>
    <col min="3" max="3" width="10.28515625" style="20" customWidth="1"/>
    <col min="4" max="4" width="60.28515625" style="21" customWidth="1"/>
    <col min="5" max="5" width="9" style="20" customWidth="1"/>
    <col min="6" max="6" width="14.42578125" style="209" customWidth="1"/>
    <col min="7" max="7" width="15.7109375" style="22" customWidth="1"/>
    <col min="8" max="8" width="16.28515625" style="22" customWidth="1"/>
    <col min="9" max="10" width="13.42578125" style="197" bestFit="1" customWidth="1"/>
    <col min="11" max="16384" width="9.140625" style="197"/>
  </cols>
  <sheetData>
    <row r="1" spans="1:12" s="196" customFormat="1">
      <c r="A1" s="195"/>
      <c r="B1" s="195"/>
      <c r="C1" s="195"/>
      <c r="D1" s="195"/>
      <c r="E1" s="195"/>
      <c r="F1" s="202"/>
      <c r="G1" s="195"/>
      <c r="H1" s="195"/>
    </row>
    <row r="2" spans="1:12" s="196" customFormat="1">
      <c r="A2" s="195"/>
      <c r="B2" s="195"/>
      <c r="C2" s="195"/>
      <c r="D2" s="195"/>
      <c r="E2" s="195"/>
      <c r="F2" s="202"/>
      <c r="G2" s="195"/>
      <c r="H2" s="195"/>
    </row>
    <row r="3" spans="1:12" s="196" customFormat="1" ht="15">
      <c r="A3" s="281"/>
      <c r="B3" s="281"/>
      <c r="C3" s="281"/>
      <c r="D3" s="281"/>
      <c r="E3" s="281"/>
      <c r="F3" s="282"/>
      <c r="G3" s="281"/>
      <c r="H3" s="281"/>
    </row>
    <row r="4" spans="1:12" s="196" customFormat="1" ht="15">
      <c r="A4" s="281"/>
      <c r="B4" s="281"/>
      <c r="C4" s="281"/>
      <c r="D4" s="281"/>
      <c r="E4" s="281"/>
      <c r="F4" s="282"/>
      <c r="G4" s="281"/>
      <c r="H4" s="281"/>
    </row>
    <row r="5" spans="1:12" s="196" customFormat="1" ht="15">
      <c r="A5" s="281"/>
      <c r="B5" s="281"/>
      <c r="C5" s="281"/>
      <c r="D5" s="281"/>
      <c r="E5" s="281"/>
      <c r="F5" s="283"/>
      <c r="G5" s="281"/>
      <c r="H5" s="281"/>
    </row>
    <row r="6" spans="1:12" s="196" customFormat="1" ht="15">
      <c r="A6" s="281"/>
      <c r="B6" s="281"/>
      <c r="C6" s="281"/>
      <c r="D6" s="281"/>
      <c r="E6" s="281"/>
      <c r="F6" s="283"/>
      <c r="G6" s="281"/>
      <c r="H6" s="281"/>
    </row>
    <row r="7" spans="1:12" s="25" customFormat="1" ht="14.25">
      <c r="A7" s="131"/>
      <c r="B7" s="131"/>
      <c r="C7" s="131"/>
      <c r="D7" s="131"/>
      <c r="E7" s="131"/>
      <c r="F7" s="203"/>
      <c r="G7" s="131"/>
      <c r="H7" s="131"/>
    </row>
    <row r="8" spans="1:12" s="25" customFormat="1" ht="15">
      <c r="A8" s="124" t="str">
        <f>'RESUMO GERAL'!$A$8</f>
        <v>OBRA: REFORMA DO TERMINAL HIDROVIÁRIO DE ITAITUBA</v>
      </c>
      <c r="B8" s="194"/>
      <c r="C8" s="194"/>
      <c r="D8" s="194"/>
      <c r="E8" s="194"/>
      <c r="F8" s="204"/>
      <c r="G8" s="194"/>
      <c r="H8" s="194"/>
      <c r="I8" s="47"/>
      <c r="J8" s="48"/>
      <c r="L8" s="46"/>
    </row>
    <row r="9" spans="1:12" s="25" customFormat="1" ht="15">
      <c r="A9" s="124" t="str">
        <f>'RESUMO GERAL'!$A$9</f>
        <v>LOCAL: ITAITUBA/PA</v>
      </c>
      <c r="B9" s="132"/>
      <c r="C9" s="132"/>
      <c r="D9" s="132"/>
      <c r="E9" s="132"/>
      <c r="F9" s="205"/>
      <c r="G9" s="132"/>
      <c r="H9" s="132"/>
      <c r="I9" s="49"/>
      <c r="J9" s="50"/>
      <c r="L9" s="46"/>
    </row>
    <row r="10" spans="1:12" s="25" customFormat="1" ht="15">
      <c r="A10" s="124" t="str">
        <f>'RESUMO GERAL'!$A$10</f>
        <v>TABELAS DE REFERÊNCIA: SINAPI ABRIL/2022 - SEDOP MAIO/2022 - (DESONERADAS)</v>
      </c>
      <c r="B10" s="132"/>
      <c r="C10" s="132"/>
      <c r="D10" s="132"/>
      <c r="E10" s="132"/>
      <c r="F10" s="205"/>
      <c r="G10" s="132"/>
      <c r="H10" s="132"/>
      <c r="I10" s="49"/>
      <c r="J10" s="50"/>
      <c r="L10" s="46"/>
    </row>
    <row r="11" spans="1:12" s="25" customFormat="1" ht="15">
      <c r="A11" s="124" t="str">
        <f>'RESUMO GERAL'!$A$11</f>
        <v>DATA: 22/04/2022</v>
      </c>
      <c r="B11" s="132"/>
      <c r="C11" s="132"/>
      <c r="D11" s="132"/>
      <c r="E11" s="132"/>
      <c r="F11" s="205"/>
      <c r="G11" s="132"/>
      <c r="H11" s="132"/>
      <c r="I11" s="49"/>
      <c r="J11" s="54"/>
      <c r="L11" s="46"/>
    </row>
    <row r="12" spans="1:12" s="25" customFormat="1" ht="15">
      <c r="A12" s="124"/>
      <c r="B12" s="132"/>
      <c r="C12" s="132"/>
      <c r="D12" s="132"/>
      <c r="E12" s="132"/>
      <c r="F12" s="205"/>
      <c r="G12" s="132"/>
      <c r="H12" s="132"/>
      <c r="I12" s="49"/>
      <c r="J12" s="54"/>
      <c r="L12" s="46"/>
    </row>
    <row r="13" spans="1:12" s="25" customFormat="1">
      <c r="A13" s="57"/>
      <c r="B13" s="57"/>
      <c r="C13" s="57"/>
      <c r="D13" s="57"/>
      <c r="E13" s="57"/>
      <c r="F13" s="206"/>
      <c r="G13" s="57"/>
      <c r="H13" s="57"/>
      <c r="I13" s="49"/>
      <c r="J13" s="54"/>
      <c r="L13" s="46"/>
    </row>
    <row r="14" spans="1:12" ht="15">
      <c r="A14" s="158"/>
      <c r="B14" s="158"/>
      <c r="C14" s="158"/>
      <c r="D14" s="159" t="s">
        <v>156</v>
      </c>
      <c r="E14" s="158"/>
      <c r="F14" s="207"/>
      <c r="G14" s="158"/>
      <c r="H14" s="158"/>
    </row>
    <row r="15" spans="1:12">
      <c r="A15" s="57"/>
      <c r="B15" s="57"/>
      <c r="C15" s="57"/>
      <c r="D15" s="57"/>
      <c r="E15" s="57"/>
      <c r="F15" s="206"/>
      <c r="G15" s="57"/>
      <c r="H15" s="57"/>
    </row>
    <row r="16" spans="1:12" ht="15" customHeight="1">
      <c r="A16" s="49"/>
      <c r="B16" s="49"/>
      <c r="C16" s="49"/>
      <c r="D16" s="49"/>
      <c r="E16" s="49"/>
      <c r="F16" s="167"/>
      <c r="G16" s="49"/>
      <c r="H16" s="49"/>
    </row>
    <row r="17" spans="1:10">
      <c r="A17" s="37"/>
      <c r="B17" s="34" t="s">
        <v>31</v>
      </c>
      <c r="C17" s="38"/>
      <c r="D17" s="145" t="s">
        <v>173</v>
      </c>
      <c r="E17" s="39"/>
      <c r="F17" s="208"/>
      <c r="G17" s="103" t="s">
        <v>35</v>
      </c>
      <c r="H17" s="102" t="s">
        <v>142</v>
      </c>
      <c r="I17" s="198">
        <f>H21</f>
        <v>2363.8999999999996</v>
      </c>
    </row>
    <row r="18" spans="1:10" ht="25.5">
      <c r="A18" s="19" t="s">
        <v>13</v>
      </c>
      <c r="B18" s="19" t="s">
        <v>49</v>
      </c>
      <c r="C18" s="19" t="s">
        <v>32</v>
      </c>
      <c r="D18" s="101" t="s">
        <v>157</v>
      </c>
      <c r="E18" s="101" t="s">
        <v>144</v>
      </c>
      <c r="F18" s="101" t="s">
        <v>36</v>
      </c>
      <c r="G18" s="100" t="s">
        <v>14</v>
      </c>
      <c r="H18" s="97" t="s">
        <v>145</v>
      </c>
    </row>
    <row r="19" spans="1:10" ht="51">
      <c r="A19" s="222">
        <v>73467</v>
      </c>
      <c r="B19" s="223" t="s">
        <v>52</v>
      </c>
      <c r="C19" s="223" t="s">
        <v>54</v>
      </c>
      <c r="D19" s="226" t="s">
        <v>230</v>
      </c>
      <c r="E19" s="221" t="s">
        <v>181</v>
      </c>
      <c r="F19" s="224">
        <v>10</v>
      </c>
      <c r="G19" s="219">
        <v>168.11</v>
      </c>
      <c r="H19" s="230">
        <f t="shared" ref="H19:H20" si="0">ROUND(F19*G19,2)</f>
        <v>1681.1</v>
      </c>
      <c r="I19" s="262"/>
      <c r="J19" s="261"/>
    </row>
    <row r="20" spans="1:10" ht="15">
      <c r="A20" s="225">
        <v>280026</v>
      </c>
      <c r="B20" s="223" t="s">
        <v>55</v>
      </c>
      <c r="C20" s="223" t="s">
        <v>54</v>
      </c>
      <c r="D20" s="227" t="s">
        <v>182</v>
      </c>
      <c r="E20" s="223" t="s">
        <v>174</v>
      </c>
      <c r="F20" s="228">
        <v>40</v>
      </c>
      <c r="G20" s="229">
        <v>17.07</v>
      </c>
      <c r="H20" s="230">
        <f t="shared" si="0"/>
        <v>682.8</v>
      </c>
      <c r="I20" s="262"/>
      <c r="J20" s="261"/>
    </row>
    <row r="21" spans="1:10" ht="12.75" customHeight="1">
      <c r="A21" s="280" t="s">
        <v>33</v>
      </c>
      <c r="B21" s="280"/>
      <c r="C21" s="280"/>
      <c r="D21" s="280"/>
      <c r="E21" s="280"/>
      <c r="F21" s="280"/>
      <c r="G21" s="280"/>
      <c r="H21" s="133">
        <f>SUM(H19:H20)</f>
        <v>2363.8999999999996</v>
      </c>
    </row>
    <row r="22" spans="1:10" ht="15" customHeight="1">
      <c r="A22" s="49"/>
      <c r="B22" s="49"/>
      <c r="C22" s="49"/>
      <c r="D22" s="49"/>
      <c r="E22" s="49"/>
      <c r="F22" s="167"/>
      <c r="G22" s="49"/>
      <c r="H22" s="49"/>
    </row>
    <row r="23" spans="1:10">
      <c r="A23" s="37"/>
      <c r="B23" s="34" t="s">
        <v>53</v>
      </c>
      <c r="C23" s="38"/>
      <c r="D23" s="145" t="s">
        <v>172</v>
      </c>
      <c r="E23" s="39"/>
      <c r="F23" s="95"/>
      <c r="G23" s="103" t="s">
        <v>35</v>
      </c>
      <c r="H23" s="102" t="s">
        <v>142</v>
      </c>
      <c r="I23" s="198">
        <f>H27</f>
        <v>17573.349999999999</v>
      </c>
    </row>
    <row r="24" spans="1:10" ht="25.5">
      <c r="A24" s="98" t="s">
        <v>13</v>
      </c>
      <c r="B24" s="98" t="s">
        <v>49</v>
      </c>
      <c r="C24" s="98" t="s">
        <v>32</v>
      </c>
      <c r="D24" s="99" t="s">
        <v>157</v>
      </c>
      <c r="E24" s="99" t="s">
        <v>144</v>
      </c>
      <c r="F24" s="99" t="s">
        <v>36</v>
      </c>
      <c r="G24" s="100" t="s">
        <v>14</v>
      </c>
      <c r="H24" s="97" t="s">
        <v>145</v>
      </c>
      <c r="I24" s="201"/>
    </row>
    <row r="25" spans="1:10" ht="15" customHeight="1">
      <c r="A25" s="215">
        <v>200001</v>
      </c>
      <c r="B25" s="213" t="s">
        <v>55</v>
      </c>
      <c r="C25" s="211" t="s">
        <v>54</v>
      </c>
      <c r="D25" s="217" t="s">
        <v>171</v>
      </c>
      <c r="E25" s="216" t="s">
        <v>158</v>
      </c>
      <c r="F25" s="214">
        <v>0.5</v>
      </c>
      <c r="G25" s="212">
        <v>15734</v>
      </c>
      <c r="H25" s="230">
        <f t="shared" ref="H25:H26" si="1">ROUND(F25*G25,2)</f>
        <v>7867</v>
      </c>
      <c r="I25" s="262"/>
      <c r="J25" s="261"/>
    </row>
    <row r="26" spans="1:10" ht="15" customHeight="1">
      <c r="A26" s="211">
        <v>200004</v>
      </c>
      <c r="B26" s="211" t="s">
        <v>55</v>
      </c>
      <c r="C26" s="211" t="s">
        <v>54</v>
      </c>
      <c r="D26" s="220" t="s">
        <v>176</v>
      </c>
      <c r="E26" s="218" t="s">
        <v>158</v>
      </c>
      <c r="F26" s="214">
        <v>3</v>
      </c>
      <c r="G26" s="219">
        <v>3235.45</v>
      </c>
      <c r="H26" s="230">
        <f t="shared" si="1"/>
        <v>9706.35</v>
      </c>
      <c r="I26" s="262"/>
      <c r="J26" s="261"/>
    </row>
    <row r="27" spans="1:10" ht="15">
      <c r="A27" s="280" t="s">
        <v>33</v>
      </c>
      <c r="B27" s="280"/>
      <c r="C27" s="280"/>
      <c r="D27" s="280"/>
      <c r="E27" s="280"/>
      <c r="F27" s="280"/>
      <c r="G27" s="280"/>
      <c r="H27" s="133">
        <f>SUM(H25:H26)</f>
        <v>17573.349999999999</v>
      </c>
      <c r="I27" s="199"/>
    </row>
    <row r="28" spans="1:10" ht="15">
      <c r="A28" s="25"/>
      <c r="B28" s="25"/>
      <c r="C28" s="25"/>
      <c r="D28" s="200"/>
      <c r="E28" s="200"/>
      <c r="F28" s="200"/>
      <c r="G28" s="200"/>
      <c r="H28" s="200"/>
      <c r="I28" s="199"/>
    </row>
  </sheetData>
  <mergeCells count="6">
    <mergeCell ref="A27:G27"/>
    <mergeCell ref="A21:G21"/>
    <mergeCell ref="A3:H3"/>
    <mergeCell ref="A4:H4"/>
    <mergeCell ref="A5:H5"/>
    <mergeCell ref="A6:H6"/>
  </mergeCells>
  <pageMargins left="0.51181102362204722" right="0.51181102362204722" top="0.59055118110236227" bottom="0.59055118110236227" header="0.31496062992125984" footer="0.31496062992125984"/>
  <pageSetup paperSize="9" scale="59" fitToHeight="0" orientation="portrait" r:id="rId1"/>
  <headerFooter>
    <oddFooter>Página &amp;P de 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DCE6F1"/>
    <pageSetUpPr fitToPage="1"/>
  </sheetPr>
  <dimension ref="A1:O75"/>
  <sheetViews>
    <sheetView view="pageBreakPreview" zoomScale="80" zoomScaleNormal="70" zoomScaleSheetLayoutView="80" workbookViewId="0">
      <selection activeCell="I12" sqref="I12"/>
    </sheetView>
  </sheetViews>
  <sheetFormatPr defaultColWidth="9.140625" defaultRowHeight="12.75"/>
  <cols>
    <col min="1" max="1" width="9.28515625" style="7" bestFit="1" customWidth="1"/>
    <col min="2" max="2" width="43" style="7" customWidth="1"/>
    <col min="3" max="5" width="23" style="7" customWidth="1"/>
    <col min="6" max="6" width="22" style="7" bestFit="1" customWidth="1"/>
    <col min="7" max="7" width="11.28515625" style="7" bestFit="1" customWidth="1"/>
    <col min="8" max="8" width="9.140625" style="7"/>
    <col min="9" max="9" width="12.28515625" style="7" bestFit="1" customWidth="1"/>
    <col min="10" max="16384" width="9.140625" style="7"/>
  </cols>
  <sheetData>
    <row r="1" spans="1:15" s="18" customFormat="1">
      <c r="A1" s="17"/>
      <c r="B1" s="17"/>
      <c r="C1" s="17"/>
      <c r="D1" s="17"/>
      <c r="E1" s="17"/>
      <c r="F1" s="17"/>
      <c r="G1" s="10"/>
      <c r="H1" s="10"/>
    </row>
    <row r="2" spans="1:15" s="18" customFormat="1" ht="18.75" customHeight="1">
      <c r="A2" s="17"/>
      <c r="B2" s="17"/>
      <c r="C2" s="17"/>
      <c r="D2" s="17"/>
      <c r="E2" s="17"/>
      <c r="F2" s="17"/>
      <c r="G2" s="10"/>
      <c r="H2" s="10"/>
    </row>
    <row r="3" spans="1:15" s="18" customFormat="1" ht="18">
      <c r="A3" s="284"/>
      <c r="B3" s="284"/>
      <c r="C3" s="284"/>
      <c r="D3" s="284"/>
      <c r="E3" s="284"/>
      <c r="F3" s="284"/>
      <c r="G3" s="58"/>
      <c r="H3" s="58"/>
    </row>
    <row r="4" spans="1:15" s="18" customFormat="1" ht="18">
      <c r="A4" s="284"/>
      <c r="B4" s="284"/>
      <c r="C4" s="284"/>
      <c r="D4" s="284"/>
      <c r="E4" s="284"/>
      <c r="F4" s="284"/>
      <c r="G4" s="58"/>
      <c r="H4" s="58"/>
    </row>
    <row r="5" spans="1:15" s="18" customFormat="1" ht="18">
      <c r="A5" s="284"/>
      <c r="B5" s="284"/>
      <c r="C5" s="284"/>
      <c r="D5" s="284"/>
      <c r="E5" s="284"/>
      <c r="F5" s="284"/>
      <c r="G5" s="58"/>
      <c r="H5" s="58"/>
    </row>
    <row r="6" spans="1:15" s="18" customFormat="1" ht="18">
      <c r="A6" s="284"/>
      <c r="B6" s="284"/>
      <c r="C6" s="284"/>
      <c r="D6" s="284"/>
      <c r="E6" s="284"/>
      <c r="F6" s="284"/>
      <c r="G6" s="58"/>
      <c r="H6" s="58"/>
    </row>
    <row r="7" spans="1:15" s="25" customFormat="1" ht="18">
      <c r="A7" s="160"/>
      <c r="B7" s="160"/>
      <c r="C7" s="160"/>
      <c r="D7" s="160"/>
      <c r="E7" s="160"/>
      <c r="F7" s="160"/>
    </row>
    <row r="8" spans="1:15" s="25" customFormat="1" ht="18">
      <c r="A8" s="285" t="str">
        <f>'RESUMO GERAL'!$A$8</f>
        <v>OBRA: REFORMA DO TERMINAL HIDROVIÁRIO DE ITAITUBA</v>
      </c>
      <c r="B8" s="285"/>
      <c r="C8" s="285"/>
      <c r="D8" s="285"/>
      <c r="E8" s="285"/>
      <c r="F8" s="285"/>
      <c r="G8" s="47"/>
      <c r="H8" s="47"/>
      <c r="I8" s="47"/>
      <c r="J8" s="47"/>
      <c r="K8" s="48"/>
      <c r="L8" s="48"/>
      <c r="O8" s="46"/>
    </row>
    <row r="9" spans="1:15" s="25" customFormat="1" ht="18">
      <c r="A9" s="161" t="str">
        <f>'RESUMO GERAL'!$A$9</f>
        <v>LOCAL: ITAITUBA/PA</v>
      </c>
      <c r="B9" s="162"/>
      <c r="C9" s="162"/>
      <c r="D9" s="162"/>
      <c r="E9" s="162"/>
      <c r="F9" s="162"/>
      <c r="G9" s="49"/>
      <c r="H9" s="49"/>
      <c r="I9" s="49"/>
      <c r="J9" s="49"/>
      <c r="K9" s="50"/>
      <c r="L9" s="50"/>
      <c r="O9" s="46"/>
    </row>
    <row r="10" spans="1:15" s="25" customFormat="1" ht="18">
      <c r="A10" s="161" t="str">
        <f>'RESUMO GERAL'!$A$10</f>
        <v>TABELAS DE REFERÊNCIA: SINAPI ABRIL/2022 - SEDOP MAIO/2022 - (DESONERADAS)</v>
      </c>
      <c r="B10" s="162"/>
      <c r="C10" s="162"/>
      <c r="D10" s="162"/>
      <c r="E10" s="162"/>
      <c r="F10" s="162"/>
      <c r="G10" s="49"/>
      <c r="H10" s="49"/>
      <c r="I10" s="49"/>
      <c r="J10"/>
      <c r="K10"/>
      <c r="L10"/>
      <c r="M10"/>
      <c r="O10" s="46"/>
    </row>
    <row r="11" spans="1:15" s="25" customFormat="1" ht="18">
      <c r="A11" s="161" t="str">
        <f>'RESUMO GERAL'!$A$11</f>
        <v>DATA: 22/04/2022</v>
      </c>
      <c r="B11" s="162"/>
      <c r="C11" s="162"/>
      <c r="D11" s="162"/>
      <c r="E11" s="162"/>
      <c r="F11" s="162"/>
      <c r="G11" s="49"/>
      <c r="H11" s="49"/>
      <c r="I11" s="49"/>
      <c r="J11"/>
      <c r="K11"/>
      <c r="L11"/>
      <c r="M11"/>
      <c r="O11" s="46"/>
    </row>
    <row r="12" spans="1:15" s="25" customFormat="1" ht="18">
      <c r="A12" s="161"/>
      <c r="B12" s="162"/>
      <c r="C12" s="162"/>
      <c r="D12" s="162"/>
      <c r="E12" s="162"/>
      <c r="F12" s="162"/>
      <c r="G12" s="49"/>
      <c r="H12" s="49"/>
      <c r="I12" s="49"/>
      <c r="J12"/>
      <c r="K12"/>
      <c r="L12"/>
      <c r="M12"/>
      <c r="O12" s="46"/>
    </row>
    <row r="13" spans="1:15" ht="18">
      <c r="A13" s="288" t="s">
        <v>7</v>
      </c>
      <c r="B13" s="288"/>
      <c r="C13" s="288"/>
      <c r="D13" s="288"/>
      <c r="E13" s="288"/>
      <c r="F13" s="288"/>
      <c r="J13"/>
      <c r="K13"/>
      <c r="L13"/>
      <c r="M13"/>
    </row>
    <row r="14" spans="1:15" ht="18.75" customHeight="1">
      <c r="A14" s="286" t="s">
        <v>2</v>
      </c>
      <c r="B14" s="286" t="s">
        <v>8</v>
      </c>
      <c r="C14" s="294" t="s">
        <v>9</v>
      </c>
      <c r="D14" s="295"/>
      <c r="E14" s="295"/>
      <c r="F14" s="289" t="s">
        <v>3</v>
      </c>
      <c r="J14"/>
      <c r="K14"/>
      <c r="L14"/>
      <c r="M14"/>
    </row>
    <row r="15" spans="1:15" ht="18.75" customHeight="1">
      <c r="A15" s="287"/>
      <c r="B15" s="287"/>
      <c r="C15" s="11">
        <v>1</v>
      </c>
      <c r="D15" s="11">
        <v>2</v>
      </c>
      <c r="E15" s="11">
        <v>3</v>
      </c>
      <c r="F15" s="290"/>
    </row>
    <row r="16" spans="1:15" ht="15.75" customHeight="1">
      <c r="A16" s="291">
        <v>1</v>
      </c>
      <c r="B16" s="293" t="str">
        <f>'RESUMO GERAL'!B15</f>
        <v>SERVIÇOS INICIAIS</v>
      </c>
      <c r="C16" s="134">
        <v>0.95</v>
      </c>
      <c r="D16" s="134"/>
      <c r="E16" s="134">
        <v>0.05</v>
      </c>
      <c r="F16" s="134">
        <f>SUM(C16:E16)</f>
        <v>1</v>
      </c>
    </row>
    <row r="17" spans="1:7" ht="7.5" customHeight="1">
      <c r="A17" s="291"/>
      <c r="B17" s="293"/>
      <c r="C17" s="35"/>
      <c r="D17" s="35"/>
      <c r="E17" s="35"/>
      <c r="F17" s="3"/>
    </row>
    <row r="18" spans="1:7" ht="15.75" customHeight="1">
      <c r="A18" s="292"/>
      <c r="B18" s="293"/>
      <c r="C18" s="137">
        <f>C16*$F$18</f>
        <v>14916.994999999999</v>
      </c>
      <c r="D18" s="137">
        <f>D16*$F$18</f>
        <v>0</v>
      </c>
      <c r="E18" s="137">
        <f>E16*$F$18</f>
        <v>785.10500000000002</v>
      </c>
      <c r="F18" s="138">
        <f>'RESUMO GERAL'!C15</f>
        <v>15702.1</v>
      </c>
      <c r="G18" s="257">
        <f>C18+E18</f>
        <v>15702.099999999999</v>
      </c>
    </row>
    <row r="19" spans="1:7" ht="15.75" customHeight="1">
      <c r="A19" s="291">
        <v>2</v>
      </c>
      <c r="B19" s="293" t="str">
        <f>'RESUMO GERAL'!B16</f>
        <v>ADMINISTRAÇÃO DA OBRA</v>
      </c>
      <c r="C19" s="134">
        <v>0.35</v>
      </c>
      <c r="D19" s="134">
        <v>0.4</v>
      </c>
      <c r="E19" s="134">
        <v>0.25</v>
      </c>
      <c r="F19" s="134">
        <f>SUM(C19:E19)</f>
        <v>1</v>
      </c>
    </row>
    <row r="20" spans="1:7" ht="7.5" customHeight="1">
      <c r="A20" s="291"/>
      <c r="B20" s="293"/>
      <c r="C20" s="35"/>
      <c r="D20" s="35"/>
      <c r="E20" s="35"/>
      <c r="F20" s="3"/>
    </row>
    <row r="21" spans="1:7" ht="15.75" customHeight="1">
      <c r="A21" s="292"/>
      <c r="B21" s="293"/>
      <c r="C21" s="137">
        <f>C19*$F$21</f>
        <v>8026.6269999999995</v>
      </c>
      <c r="D21" s="137">
        <f>D19*$F$21</f>
        <v>9173.2880000000005</v>
      </c>
      <c r="E21" s="137">
        <f>E19*$F$21</f>
        <v>5733.3050000000003</v>
      </c>
      <c r="F21" s="138">
        <f>'RESUMO GERAL'!C16</f>
        <v>22933.22</v>
      </c>
      <c r="G21" s="257">
        <f>C21+D21+E21</f>
        <v>22933.22</v>
      </c>
    </row>
    <row r="22" spans="1:7" ht="15.75" customHeight="1">
      <c r="A22" s="291">
        <v>3</v>
      </c>
      <c r="B22" s="310" t="str">
        <f>'RESUMO GERAL'!B17</f>
        <v>DEMOLIÇÃO E RETIRADA</v>
      </c>
      <c r="C22" s="134">
        <v>1</v>
      </c>
      <c r="D22" s="134"/>
      <c r="E22" s="134"/>
      <c r="F22" s="134">
        <f>SUM(C22:E22)</f>
        <v>1</v>
      </c>
    </row>
    <row r="23" spans="1:7" ht="7.5" customHeight="1">
      <c r="A23" s="291"/>
      <c r="B23" s="311"/>
      <c r="C23" s="35"/>
      <c r="D23" s="35"/>
      <c r="E23" s="35"/>
      <c r="F23" s="3"/>
    </row>
    <row r="24" spans="1:7" ht="15.75" customHeight="1">
      <c r="A24" s="292"/>
      <c r="B24" s="312"/>
      <c r="C24" s="137">
        <f>C22*$F$24</f>
        <v>11923.880000000001</v>
      </c>
      <c r="D24" s="137">
        <f>D22*$F$24</f>
        <v>0</v>
      </c>
      <c r="E24" s="137">
        <f>E22*$F$24</f>
        <v>0</v>
      </c>
      <c r="F24" s="138">
        <f>'RESUMO GERAL'!C17</f>
        <v>11923.880000000001</v>
      </c>
    </row>
    <row r="25" spans="1:7" ht="15.75" customHeight="1">
      <c r="A25" s="291">
        <v>4</v>
      </c>
      <c r="B25" s="298" t="str">
        <f>'RESUMO GERAL'!B18</f>
        <v>PAREDES E PAINEIS</v>
      </c>
      <c r="C25" s="134"/>
      <c r="D25" s="134">
        <v>1</v>
      </c>
      <c r="E25" s="134"/>
      <c r="F25" s="134">
        <f>SUM(C25:E25)</f>
        <v>1</v>
      </c>
    </row>
    <row r="26" spans="1:7" ht="7.5" customHeight="1">
      <c r="A26" s="291"/>
      <c r="B26" s="299"/>
      <c r="C26" s="35"/>
      <c r="D26" s="35"/>
      <c r="E26" s="35"/>
      <c r="F26" s="3"/>
    </row>
    <row r="27" spans="1:7" ht="15.75" customHeight="1">
      <c r="A27" s="292"/>
      <c r="B27" s="300"/>
      <c r="C27" s="137">
        <f>C25*$F$27</f>
        <v>0</v>
      </c>
      <c r="D27" s="137">
        <f>D25*$F$27</f>
        <v>17262.560000000001</v>
      </c>
      <c r="E27" s="137">
        <f>E25*$F$27</f>
        <v>0</v>
      </c>
      <c r="F27" s="138">
        <f>'RESUMO GERAL'!C18</f>
        <v>17262.560000000001</v>
      </c>
    </row>
    <row r="28" spans="1:7" ht="15.75" customHeight="1">
      <c r="A28" s="291">
        <v>5</v>
      </c>
      <c r="B28" s="298" t="str">
        <f>'RESUMO GERAL'!B19</f>
        <v>COBERTURA</v>
      </c>
      <c r="C28" s="134">
        <v>0.7</v>
      </c>
      <c r="D28" s="134">
        <v>0.3</v>
      </c>
      <c r="E28" s="134"/>
      <c r="F28" s="134">
        <f>SUM(C28:E28)</f>
        <v>1</v>
      </c>
    </row>
    <row r="29" spans="1:7" ht="7.5" customHeight="1">
      <c r="A29" s="291"/>
      <c r="B29" s="299"/>
      <c r="C29" s="35"/>
      <c r="D29" s="35"/>
      <c r="E29" s="35"/>
      <c r="F29" s="3"/>
    </row>
    <row r="30" spans="1:7" ht="15.75" customHeight="1">
      <c r="A30" s="292"/>
      <c r="B30" s="300"/>
      <c r="C30" s="137">
        <f>C28*$F$30</f>
        <v>68163.45199999999</v>
      </c>
      <c r="D30" s="137">
        <f>D28*$F$30</f>
        <v>29212.907999999999</v>
      </c>
      <c r="E30" s="137">
        <f>E28*$F$30</f>
        <v>0</v>
      </c>
      <c r="F30" s="138">
        <f>'RESUMO GERAL'!C19</f>
        <v>97376.36</v>
      </c>
      <c r="G30" s="257">
        <f>C30+D30</f>
        <v>97376.359999999986</v>
      </c>
    </row>
    <row r="31" spans="1:7" ht="15.75" customHeight="1">
      <c r="A31" s="291">
        <v>6</v>
      </c>
      <c r="B31" s="298" t="str">
        <f>'RESUMO GERAL'!B20</f>
        <v>ESQUADRIAS</v>
      </c>
      <c r="C31" s="134"/>
      <c r="D31" s="134">
        <v>0.7</v>
      </c>
      <c r="E31" s="134">
        <v>0.3</v>
      </c>
      <c r="F31" s="134">
        <f>SUM(C31:E31)</f>
        <v>1</v>
      </c>
    </row>
    <row r="32" spans="1:7" ht="7.5" customHeight="1">
      <c r="A32" s="291"/>
      <c r="B32" s="299"/>
      <c r="C32" s="35"/>
      <c r="D32" s="35"/>
      <c r="E32" s="35"/>
      <c r="F32" s="3"/>
    </row>
    <row r="33" spans="1:7" ht="15.75" customHeight="1">
      <c r="A33" s="292"/>
      <c r="B33" s="300"/>
      <c r="C33" s="137">
        <f>C31*$F$33</f>
        <v>0</v>
      </c>
      <c r="D33" s="137">
        <f>D31*$F$33</f>
        <v>6314.3219999999992</v>
      </c>
      <c r="E33" s="137">
        <f>E31*$F$33</f>
        <v>2706.1379999999995</v>
      </c>
      <c r="F33" s="138">
        <f>'RESUMO GERAL'!C20</f>
        <v>9020.4599999999991</v>
      </c>
      <c r="G33" s="257">
        <f>D33+E33</f>
        <v>9020.4599999999991</v>
      </c>
    </row>
    <row r="34" spans="1:7" ht="15.75" customHeight="1">
      <c r="A34" s="291">
        <v>7</v>
      </c>
      <c r="B34" s="298" t="str">
        <f>'RESUMO GERAL'!B21</f>
        <v>REVESTIMENTOS</v>
      </c>
      <c r="C34" s="134"/>
      <c r="D34" s="134">
        <v>1</v>
      </c>
      <c r="E34" s="134"/>
      <c r="F34" s="134">
        <f>SUM(C34:E34)</f>
        <v>1</v>
      </c>
    </row>
    <row r="35" spans="1:7" ht="7.5" customHeight="1">
      <c r="A35" s="291"/>
      <c r="B35" s="299"/>
      <c r="C35" s="35"/>
      <c r="D35" s="35"/>
      <c r="E35" s="35"/>
      <c r="F35" s="3"/>
    </row>
    <row r="36" spans="1:7" ht="15.75" customHeight="1">
      <c r="A36" s="292"/>
      <c r="B36" s="300"/>
      <c r="C36" s="137">
        <f>C34*$F$36</f>
        <v>0</v>
      </c>
      <c r="D36" s="137">
        <f>D34*$F$36</f>
        <v>3114.6</v>
      </c>
      <c r="E36" s="137">
        <f>E34*$F$36</f>
        <v>0</v>
      </c>
      <c r="F36" s="138">
        <f>'RESUMO GERAL'!C21</f>
        <v>3114.6</v>
      </c>
    </row>
    <row r="37" spans="1:7" ht="15.75" customHeight="1">
      <c r="A37" s="291">
        <v>8</v>
      </c>
      <c r="B37" s="298" t="str">
        <f>'RESUMO GERAL'!B22</f>
        <v>PISO</v>
      </c>
      <c r="C37" s="134"/>
      <c r="D37" s="134">
        <v>0.5</v>
      </c>
      <c r="E37" s="134">
        <v>0.5</v>
      </c>
      <c r="F37" s="134">
        <f>SUM(C37:E37)</f>
        <v>1</v>
      </c>
    </row>
    <row r="38" spans="1:7" ht="7.5" customHeight="1">
      <c r="A38" s="291"/>
      <c r="B38" s="299"/>
      <c r="C38" s="35"/>
      <c r="D38" s="35"/>
      <c r="E38" s="35"/>
      <c r="F38" s="3"/>
    </row>
    <row r="39" spans="1:7" ht="15.75" customHeight="1">
      <c r="A39" s="292"/>
      <c r="B39" s="300"/>
      <c r="C39" s="137">
        <f>C37*$F$39</f>
        <v>0</v>
      </c>
      <c r="D39" s="137">
        <f>D37*$F$39</f>
        <v>14148.535</v>
      </c>
      <c r="E39" s="137">
        <f>E37*$F$39</f>
        <v>14148.535</v>
      </c>
      <c r="F39" s="138">
        <f>'RESUMO GERAL'!C22</f>
        <v>28297.07</v>
      </c>
      <c r="G39" s="257">
        <f>D39+E39</f>
        <v>28297.07</v>
      </c>
    </row>
    <row r="40" spans="1:7" ht="15.75" customHeight="1">
      <c r="A40" s="301">
        <v>9</v>
      </c>
      <c r="B40" s="298" t="str">
        <f>'RESUMO GERAL'!B23</f>
        <v>PINTURA</v>
      </c>
      <c r="C40" s="134"/>
      <c r="D40" s="134">
        <v>0.7</v>
      </c>
      <c r="E40" s="134">
        <v>0.3</v>
      </c>
      <c r="F40" s="134">
        <f>SUM(C40:E40)</f>
        <v>1</v>
      </c>
    </row>
    <row r="41" spans="1:7" ht="7.5" customHeight="1">
      <c r="A41" s="302"/>
      <c r="B41" s="299"/>
      <c r="C41" s="35"/>
      <c r="D41" s="35"/>
      <c r="E41" s="35"/>
      <c r="F41" s="3"/>
    </row>
    <row r="42" spans="1:7" ht="15.75" customHeight="1">
      <c r="A42" s="303"/>
      <c r="B42" s="300"/>
      <c r="C42" s="137">
        <f>C40*$F$42</f>
        <v>0</v>
      </c>
      <c r="D42" s="137">
        <f>D40*$F$42</f>
        <v>43532.369999999995</v>
      </c>
      <c r="E42" s="137">
        <f>E40*$F$42</f>
        <v>18656.73</v>
      </c>
      <c r="F42" s="138">
        <f>'RESUMO GERAL'!C23</f>
        <v>62189.1</v>
      </c>
      <c r="G42" s="257">
        <f>D42+E42</f>
        <v>62189.099999999991</v>
      </c>
    </row>
    <row r="43" spans="1:7" ht="15.75" customHeight="1">
      <c r="A43" s="301">
        <v>10</v>
      </c>
      <c r="B43" s="298" t="str">
        <f>'RESUMO GERAL'!B24</f>
        <v>INSTALAÇÕES ELÉTRICAS</v>
      </c>
      <c r="C43" s="134"/>
      <c r="D43" s="134"/>
      <c r="E43" s="134">
        <v>1</v>
      </c>
      <c r="F43" s="134">
        <f>SUM(C43:E43)</f>
        <v>1</v>
      </c>
    </row>
    <row r="44" spans="1:7" ht="7.5" customHeight="1">
      <c r="A44" s="302"/>
      <c r="B44" s="299"/>
      <c r="C44" s="35"/>
      <c r="D44" s="35"/>
      <c r="E44" s="35"/>
      <c r="F44" s="3"/>
    </row>
    <row r="45" spans="1:7" ht="15.75" customHeight="1">
      <c r="A45" s="303"/>
      <c r="B45" s="300"/>
      <c r="C45" s="137">
        <f>C43*$F$45</f>
        <v>0</v>
      </c>
      <c r="D45" s="137">
        <f>D43*$F$45</f>
        <v>0</v>
      </c>
      <c r="E45" s="137">
        <f>E43*$F$45</f>
        <v>7625.7199999999993</v>
      </c>
      <c r="F45" s="138">
        <f>'RESUMO GERAL'!C24</f>
        <v>7625.7199999999993</v>
      </c>
    </row>
    <row r="46" spans="1:7" ht="15.75" customHeight="1">
      <c r="A46" s="301">
        <v>11</v>
      </c>
      <c r="B46" s="298" t="str">
        <f>'RESUMO GERAL'!B25</f>
        <v>INSTALAÇÕES DE AR CONDICIONADO</v>
      </c>
      <c r="C46" s="134"/>
      <c r="D46" s="134"/>
      <c r="E46" s="134">
        <v>1</v>
      </c>
      <c r="F46" s="134">
        <f>SUM(C46:E46)</f>
        <v>1</v>
      </c>
    </row>
    <row r="47" spans="1:7" ht="7.5" customHeight="1">
      <c r="A47" s="302"/>
      <c r="B47" s="299"/>
      <c r="C47" s="35"/>
      <c r="D47" s="35"/>
      <c r="E47" s="35"/>
      <c r="F47" s="3"/>
    </row>
    <row r="48" spans="1:7" ht="15.75" customHeight="1">
      <c r="A48" s="303"/>
      <c r="B48" s="300"/>
      <c r="C48" s="137">
        <f>C46*$F$48</f>
        <v>0</v>
      </c>
      <c r="D48" s="137">
        <f>D46*$F$48</f>
        <v>0</v>
      </c>
      <c r="E48" s="137">
        <f>E46*$F$48</f>
        <v>23367.9</v>
      </c>
      <c r="F48" s="138">
        <f>'RESUMO GERAL'!C25</f>
        <v>23367.9</v>
      </c>
    </row>
    <row r="49" spans="1:9" ht="15.75" customHeight="1">
      <c r="A49" s="301">
        <v>12</v>
      </c>
      <c r="B49" s="298" t="str">
        <f>'RESUMO GERAL'!B26</f>
        <v>SERRALHERIA</v>
      </c>
      <c r="C49" s="134"/>
      <c r="D49" s="134"/>
      <c r="E49" s="134">
        <v>1</v>
      </c>
      <c r="F49" s="134">
        <f>SUM(C49:E49)</f>
        <v>1</v>
      </c>
    </row>
    <row r="50" spans="1:9" ht="7.5" customHeight="1">
      <c r="A50" s="302"/>
      <c r="B50" s="299"/>
      <c r="C50" s="35"/>
      <c r="D50" s="35"/>
      <c r="E50" s="35"/>
      <c r="F50" s="3"/>
    </row>
    <row r="51" spans="1:9" ht="15.75" customHeight="1">
      <c r="A51" s="303"/>
      <c r="B51" s="300"/>
      <c r="C51" s="137">
        <f>C49*$F$51</f>
        <v>0</v>
      </c>
      <c r="D51" s="137">
        <f>D49*$F$51</f>
        <v>0</v>
      </c>
      <c r="E51" s="137">
        <f>E49*$F$51</f>
        <v>12838.02</v>
      </c>
      <c r="F51" s="138">
        <f>'RESUMO GERAL'!C26</f>
        <v>12838.02</v>
      </c>
    </row>
    <row r="52" spans="1:9" ht="15.75" customHeight="1">
      <c r="A52" s="304">
        <v>13</v>
      </c>
      <c r="B52" s="307" t="str">
        <f>'RESUMO GERAL'!B27</f>
        <v>LIMPEZA FINAL</v>
      </c>
      <c r="C52" s="134"/>
      <c r="D52" s="134"/>
      <c r="E52" s="3">
        <v>1</v>
      </c>
      <c r="F52" s="3">
        <v>1</v>
      </c>
    </row>
    <row r="53" spans="1:9" ht="7.5" customHeight="1">
      <c r="A53" s="305"/>
      <c r="B53" s="308"/>
      <c r="C53" s="35"/>
      <c r="D53" s="35"/>
      <c r="E53" s="258"/>
      <c r="F53" s="3"/>
    </row>
    <row r="54" spans="1:9" ht="15.75" customHeight="1">
      <c r="A54" s="306"/>
      <c r="B54" s="309"/>
      <c r="C54" s="137"/>
      <c r="D54" s="137"/>
      <c r="E54" s="138">
        <f>'RESUMO GERAL'!C27</f>
        <v>3967.98</v>
      </c>
      <c r="F54" s="138">
        <f>'RESUMO GERAL'!C27</f>
        <v>3967.98</v>
      </c>
    </row>
    <row r="55" spans="1:9" ht="15.75" customHeight="1">
      <c r="A55" s="296" t="s">
        <v>10</v>
      </c>
      <c r="B55" s="297"/>
      <c r="C55" s="139">
        <f>C18+C21+C27+C30+C33+C36+C39+C42+C45+C48+C51+C24</f>
        <v>103030.954</v>
      </c>
      <c r="D55" s="139">
        <f>D18+D21+D27+D30+D33+D36+D39+D42+D45+D48+D51+D24</f>
        <v>122758.583</v>
      </c>
      <c r="E55" s="139">
        <f>E18+E21+E27+E30+E33+E36+E39+E42+E45+E48+E51+E24+E54</f>
        <v>89829.43299999999</v>
      </c>
      <c r="F55" s="139">
        <f>SUM(F18,F21,F24,F27,F30,F33,F36,F39,F42,F45,F48,F51,F54)</f>
        <v>315618.96999999997</v>
      </c>
      <c r="I55" s="257"/>
    </row>
    <row r="56" spans="1:9" ht="15.75" customHeight="1">
      <c r="A56" s="296" t="s">
        <v>11</v>
      </c>
      <c r="B56" s="297"/>
      <c r="C56" s="140">
        <f>C55/$F$55</f>
        <v>0.32644094238061799</v>
      </c>
      <c r="D56" s="140">
        <f>D55/$F$55</f>
        <v>0.38894551553729489</v>
      </c>
      <c r="E56" s="140">
        <f>E55/$F$55</f>
        <v>0.28461354208208711</v>
      </c>
      <c r="F56" s="141">
        <f>F55/F55</f>
        <v>1</v>
      </c>
    </row>
    <row r="57" spans="1:9" ht="15.75" customHeight="1">
      <c r="A57" s="296" t="s">
        <v>45</v>
      </c>
      <c r="B57" s="297"/>
      <c r="C57" s="142">
        <f>SUM($C$55:C55)</f>
        <v>103030.954</v>
      </c>
      <c r="D57" s="142">
        <f>C57+D55</f>
        <v>225789.53700000001</v>
      </c>
      <c r="E57" s="142">
        <f>D57+E55</f>
        <v>315618.96999999997</v>
      </c>
      <c r="F57" s="259"/>
    </row>
    <row r="58" spans="1:9" ht="15.75" customHeight="1">
      <c r="A58" s="296" t="s">
        <v>12</v>
      </c>
      <c r="B58" s="297"/>
      <c r="C58" s="143">
        <f>SUM($C$56:C56)</f>
        <v>0.32644094238061799</v>
      </c>
      <c r="D58" s="143">
        <f>C58+D56</f>
        <v>0.71538645791791289</v>
      </c>
      <c r="E58" s="143">
        <f>D58+E56</f>
        <v>1</v>
      </c>
      <c r="F58" s="144"/>
    </row>
    <row r="59" spans="1:9">
      <c r="A59" s="92"/>
      <c r="B59" s="92"/>
      <c r="C59" s="92"/>
      <c r="D59" s="92"/>
      <c r="E59" s="92"/>
      <c r="F59" s="92"/>
    </row>
    <row r="60" spans="1:9">
      <c r="A60" s="92"/>
      <c r="B60" s="92"/>
      <c r="C60" s="92"/>
      <c r="D60" s="92"/>
      <c r="E60" s="92"/>
      <c r="F60" s="135"/>
    </row>
    <row r="71" spans="2:6">
      <c r="C71" s="263" t="s">
        <v>238</v>
      </c>
      <c r="D71" s="263" t="s">
        <v>239</v>
      </c>
    </row>
    <row r="72" spans="2:6">
      <c r="C72" s="264">
        <f>C55+D55</f>
        <v>225789.53700000001</v>
      </c>
      <c r="D72" s="264">
        <f>E55</f>
        <v>89829.43299999999</v>
      </c>
      <c r="F72" s="260">
        <f>SUM(C72:D72)</f>
        <v>315618.96999999997</v>
      </c>
    </row>
    <row r="73" spans="2:6">
      <c r="C73" s="265">
        <f>ROUND(C72/$F$72,2)</f>
        <v>0.72</v>
      </c>
      <c r="D73" s="265">
        <f>ROUND(D72/$F$72,2)</f>
        <v>0.28000000000000003</v>
      </c>
    </row>
    <row r="74" spans="2:6">
      <c r="B74" s="7" t="s">
        <v>240</v>
      </c>
      <c r="C74" s="266">
        <f>C72-C75</f>
        <v>156943.87700000001</v>
      </c>
      <c r="D74" s="266">
        <f>D72-D75</f>
        <v>63056.122999999992</v>
      </c>
      <c r="F74" s="257">
        <v>220000</v>
      </c>
    </row>
    <row r="75" spans="2:6">
      <c r="B75" s="7" t="s">
        <v>241</v>
      </c>
      <c r="C75" s="267">
        <f>ROUND(C73*$F$75,2)</f>
        <v>68845.66</v>
      </c>
      <c r="D75" s="267">
        <f>ROUND(D73*$F$75,2)</f>
        <v>26773.31</v>
      </c>
      <c r="F75" s="257">
        <f>F72-F74</f>
        <v>95618.969999999972</v>
      </c>
    </row>
  </sheetData>
  <mergeCells count="40">
    <mergeCell ref="A52:A54"/>
    <mergeCell ref="B52:B54"/>
    <mergeCell ref="B43:B45"/>
    <mergeCell ref="A43:A45"/>
    <mergeCell ref="A22:A24"/>
    <mergeCell ref="B22:B24"/>
    <mergeCell ref="A25:A27"/>
    <mergeCell ref="B34:B36"/>
    <mergeCell ref="A37:A39"/>
    <mergeCell ref="B37:B39"/>
    <mergeCell ref="A40:A42"/>
    <mergeCell ref="B40:B42"/>
    <mergeCell ref="A57:B57"/>
    <mergeCell ref="A58:B58"/>
    <mergeCell ref="A19:A21"/>
    <mergeCell ref="B19:B21"/>
    <mergeCell ref="B25:B27"/>
    <mergeCell ref="A55:B55"/>
    <mergeCell ref="A56:B56"/>
    <mergeCell ref="A28:A30"/>
    <mergeCell ref="B28:B30"/>
    <mergeCell ref="A31:A33"/>
    <mergeCell ref="B31:B33"/>
    <mergeCell ref="A46:A48"/>
    <mergeCell ref="B46:B48"/>
    <mergeCell ref="A49:A51"/>
    <mergeCell ref="B49:B51"/>
    <mergeCell ref="A34:A36"/>
    <mergeCell ref="A14:A15"/>
    <mergeCell ref="B14:B15"/>
    <mergeCell ref="A13:F13"/>
    <mergeCell ref="F14:F15"/>
    <mergeCell ref="A16:A18"/>
    <mergeCell ref="B16:B18"/>
    <mergeCell ref="C14:E14"/>
    <mergeCell ref="A3:F3"/>
    <mergeCell ref="A4:F4"/>
    <mergeCell ref="A5:F5"/>
    <mergeCell ref="A6:F6"/>
    <mergeCell ref="A8:F8"/>
  </mergeCells>
  <conditionalFormatting sqref="D38:E38 C26:E26 D17:E17 D20:E20 D29:E29 D32:E32 D35:E35 D50:E50 D41:E41 D44:E44 D47:E47 D23:E23">
    <cfRule type="expression" dxfId="244" priority="75" stopIfTrue="1">
      <formula>C16&lt;&gt;0</formula>
    </cfRule>
  </conditionalFormatting>
  <conditionalFormatting sqref="C38">
    <cfRule type="expression" dxfId="243" priority="69" stopIfTrue="1">
      <formula>C37&lt;&gt;0</formula>
    </cfRule>
  </conditionalFormatting>
  <conditionalFormatting sqref="C44">
    <cfRule type="expression" dxfId="242" priority="67" stopIfTrue="1">
      <formula>C43&lt;&gt;0</formula>
    </cfRule>
  </conditionalFormatting>
  <conditionalFormatting sqref="C20">
    <cfRule type="expression" dxfId="241" priority="73" stopIfTrue="1">
      <formula>C19&lt;&gt;0</formula>
    </cfRule>
  </conditionalFormatting>
  <conditionalFormatting sqref="F16">
    <cfRule type="expression" dxfId="240" priority="108" stopIfTrue="1">
      <formula>SUM($C16:$E16)&lt;&gt;100%</formula>
    </cfRule>
  </conditionalFormatting>
  <conditionalFormatting sqref="F19">
    <cfRule type="expression" dxfId="239" priority="107" stopIfTrue="1">
      <formula>SUM($C19:$E19)&lt;&gt;100%</formula>
    </cfRule>
  </conditionalFormatting>
  <conditionalFormatting sqref="F34">
    <cfRule type="expression" dxfId="238" priority="94" stopIfTrue="1">
      <formula>SUM($C34:$E34)&lt;&gt;100%</formula>
    </cfRule>
  </conditionalFormatting>
  <conditionalFormatting sqref="F25">
    <cfRule type="expression" dxfId="237" priority="103" stopIfTrue="1">
      <formula>SUM($C25:$E25)&lt;&gt;100%</formula>
    </cfRule>
  </conditionalFormatting>
  <conditionalFormatting sqref="C47">
    <cfRule type="expression" dxfId="236" priority="66" stopIfTrue="1">
      <formula>C46&lt;&gt;0</formula>
    </cfRule>
  </conditionalFormatting>
  <conditionalFormatting sqref="F28">
    <cfRule type="expression" dxfId="235" priority="100" stopIfTrue="1">
      <formula>SUM($C28:$E28)&lt;&gt;100%</formula>
    </cfRule>
  </conditionalFormatting>
  <conditionalFormatting sqref="F31">
    <cfRule type="expression" dxfId="234" priority="97" stopIfTrue="1">
      <formula>SUM($C31:$E31)&lt;&gt;100%</formula>
    </cfRule>
  </conditionalFormatting>
  <conditionalFormatting sqref="C29">
    <cfRule type="expression" dxfId="233" priority="72" stopIfTrue="1">
      <formula>C28&lt;&gt;0</formula>
    </cfRule>
  </conditionalFormatting>
  <conditionalFormatting sqref="F37">
    <cfRule type="expression" dxfId="232" priority="91" stopIfTrue="1">
      <formula>SUM($C37:$E37)&lt;&gt;100%</formula>
    </cfRule>
  </conditionalFormatting>
  <conditionalFormatting sqref="F40">
    <cfRule type="expression" dxfId="231" priority="88" stopIfTrue="1">
      <formula>SUM($C40:$E40)&lt;&gt;100%</formula>
    </cfRule>
  </conditionalFormatting>
  <conditionalFormatting sqref="F43">
    <cfRule type="expression" dxfId="230" priority="85" stopIfTrue="1">
      <formula>SUM($C43:$E43)&lt;&gt;100%</formula>
    </cfRule>
  </conditionalFormatting>
  <conditionalFormatting sqref="F46">
    <cfRule type="expression" dxfId="229" priority="82" stopIfTrue="1">
      <formula>SUM($C46:$E46)&lt;&gt;100%</formula>
    </cfRule>
  </conditionalFormatting>
  <conditionalFormatting sqref="C41">
    <cfRule type="expression" dxfId="228" priority="68" stopIfTrue="1">
      <formula>C40&lt;&gt;0</formula>
    </cfRule>
  </conditionalFormatting>
  <conditionalFormatting sqref="F49">
    <cfRule type="expression" dxfId="227" priority="79" stopIfTrue="1">
      <formula>SUM($C49:$E49)&lt;&gt;100%</formula>
    </cfRule>
  </conditionalFormatting>
  <conditionalFormatting sqref="F22">
    <cfRule type="expression" dxfId="226" priority="76" stopIfTrue="1">
      <formula>SUM($C22:$E22)&lt;&gt;100%</formula>
    </cfRule>
  </conditionalFormatting>
  <conditionalFormatting sqref="C17">
    <cfRule type="expression" dxfId="225" priority="74" stopIfTrue="1">
      <formula>C16&lt;&gt;0</formula>
    </cfRule>
  </conditionalFormatting>
  <conditionalFormatting sqref="C32">
    <cfRule type="expression" dxfId="224" priority="71" stopIfTrue="1">
      <formula>C31&lt;&gt;0</formula>
    </cfRule>
  </conditionalFormatting>
  <conditionalFormatting sqref="C35">
    <cfRule type="expression" dxfId="223" priority="70" stopIfTrue="1">
      <formula>C34&lt;&gt;0</formula>
    </cfRule>
  </conditionalFormatting>
  <conditionalFormatting sqref="C50">
    <cfRule type="expression" dxfId="222" priority="65" stopIfTrue="1">
      <formula>C49&lt;&gt;0</formula>
    </cfRule>
  </conditionalFormatting>
  <conditionalFormatting sqref="C23">
    <cfRule type="expression" dxfId="221" priority="64" stopIfTrue="1">
      <formula>C22&lt;&gt;0</formula>
    </cfRule>
  </conditionalFormatting>
  <conditionalFormatting sqref="D53">
    <cfRule type="expression" dxfId="220" priority="2" stopIfTrue="1">
      <formula>D52&lt;&gt;0</formula>
    </cfRule>
  </conditionalFormatting>
  <conditionalFormatting sqref="C53">
    <cfRule type="expression" dxfId="219" priority="1" stopIfTrue="1">
      <formula>C52&lt;&gt;0</formula>
    </cfRule>
  </conditionalFormatting>
  <pageMargins left="0.51181102362204722" right="0.51181102362204722" top="0.39370078740157483" bottom="0.59055118110236227" header="0.31496062992125984" footer="0.31496062992125984"/>
  <pageSetup paperSize="9" scale="64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DCE6F1"/>
    <pageSetUpPr fitToPage="1"/>
  </sheetPr>
  <dimension ref="A1:AA81"/>
  <sheetViews>
    <sheetView topLeftCell="A49" zoomScale="65" zoomScaleNormal="65" zoomScaleSheetLayoutView="80" workbookViewId="0">
      <selection activeCell="G33" sqref="G33"/>
    </sheetView>
  </sheetViews>
  <sheetFormatPr defaultColWidth="9.140625" defaultRowHeight="12.75"/>
  <cols>
    <col min="1" max="1" width="9.28515625" style="7" bestFit="1" customWidth="1"/>
    <col min="2" max="2" width="43" style="7" customWidth="1"/>
    <col min="3" max="17" width="23" style="7" customWidth="1"/>
    <col min="18" max="18" width="22" style="7" bestFit="1" customWidth="1"/>
    <col min="19" max="19" width="9.140625" style="7"/>
    <col min="20" max="20" width="12.28515625" style="91" bestFit="1" customWidth="1"/>
    <col min="21" max="21" width="15.140625" style="7" bestFit="1" customWidth="1"/>
    <col min="22" max="16384" width="9.140625" style="7"/>
  </cols>
  <sheetData>
    <row r="1" spans="1:27" s="25" customFormat="1">
      <c r="A1" s="55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T1" s="85"/>
    </row>
    <row r="2" spans="1:27" s="25" customFormat="1">
      <c r="A2" s="55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T2" s="85"/>
    </row>
    <row r="3" spans="1:27" s="25" customFormat="1">
      <c r="A3" s="55"/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T3" s="85"/>
    </row>
    <row r="4" spans="1:27" s="18" customFormat="1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0"/>
      <c r="T4" s="86"/>
    </row>
    <row r="5" spans="1:27" s="18" customFormat="1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0"/>
      <c r="T5" s="111"/>
    </row>
    <row r="6" spans="1:27" s="18" customFormat="1" ht="18.75" customHeight="1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0"/>
      <c r="T6" s="86"/>
    </row>
    <row r="7" spans="1:27" s="18" customFormat="1" ht="15">
      <c r="A7" s="313" t="s">
        <v>0</v>
      </c>
      <c r="B7" s="313"/>
      <c r="C7" s="313"/>
      <c r="D7" s="313"/>
      <c r="E7" s="313"/>
      <c r="F7" s="313"/>
      <c r="G7" s="313"/>
      <c r="H7" s="313"/>
      <c r="I7" s="313"/>
      <c r="J7" s="313"/>
      <c r="K7" s="313"/>
      <c r="L7" s="313"/>
      <c r="M7" s="313"/>
      <c r="N7" s="313"/>
      <c r="O7" s="313"/>
      <c r="P7" s="313"/>
      <c r="Q7" s="313"/>
      <c r="R7" s="313"/>
      <c r="S7" s="58"/>
      <c r="T7" s="87"/>
    </row>
    <row r="8" spans="1:27" s="18" customFormat="1" ht="15">
      <c r="A8" s="313" t="s">
        <v>15</v>
      </c>
      <c r="B8" s="313"/>
      <c r="C8" s="313"/>
      <c r="D8" s="313"/>
      <c r="E8" s="313"/>
      <c r="F8" s="313"/>
      <c r="G8" s="313"/>
      <c r="H8" s="313"/>
      <c r="I8" s="313"/>
      <c r="J8" s="313"/>
      <c r="K8" s="313"/>
      <c r="L8" s="313"/>
      <c r="M8" s="313"/>
      <c r="N8" s="313"/>
      <c r="O8" s="313"/>
      <c r="P8" s="313"/>
      <c r="Q8" s="313"/>
      <c r="R8" s="313"/>
      <c r="S8" s="58"/>
      <c r="T8" s="87"/>
    </row>
    <row r="9" spans="1:27" s="18" customFormat="1" ht="15">
      <c r="A9" s="313" t="s">
        <v>1</v>
      </c>
      <c r="B9" s="313"/>
      <c r="C9" s="313"/>
      <c r="D9" s="313"/>
      <c r="E9" s="313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313"/>
      <c r="S9" s="58"/>
      <c r="T9" s="87"/>
    </row>
    <row r="10" spans="1:27" s="18" customFormat="1" ht="15">
      <c r="A10" s="313" t="s">
        <v>150</v>
      </c>
      <c r="B10" s="313"/>
      <c r="C10" s="313"/>
      <c r="D10" s="313"/>
      <c r="E10" s="313"/>
      <c r="F10" s="313"/>
      <c r="G10" s="313"/>
      <c r="H10" s="313"/>
      <c r="I10" s="313"/>
      <c r="J10" s="313"/>
      <c r="K10" s="313"/>
      <c r="L10" s="313"/>
      <c r="M10" s="313"/>
      <c r="N10" s="313"/>
      <c r="O10" s="313"/>
      <c r="P10" s="313"/>
      <c r="Q10" s="313"/>
      <c r="R10" s="313"/>
      <c r="S10" s="58"/>
      <c r="T10" s="87"/>
    </row>
    <row r="11" spans="1:27" s="25" customFormat="1" ht="14.25">
      <c r="A11" s="131"/>
      <c r="B11" s="131"/>
      <c r="C11" s="131"/>
      <c r="D11" s="131"/>
      <c r="E11" s="131"/>
      <c r="F11" s="131"/>
      <c r="G11" s="131"/>
      <c r="H11" s="131"/>
      <c r="I11" s="131"/>
      <c r="J11" s="131"/>
      <c r="K11" s="131"/>
      <c r="L11" s="131"/>
      <c r="M11" s="131"/>
      <c r="N11" s="131"/>
      <c r="O11" s="131"/>
      <c r="P11" s="131"/>
      <c r="Q11" s="131"/>
      <c r="R11" s="131"/>
      <c r="T11" s="85"/>
    </row>
    <row r="12" spans="1:27" s="25" customFormat="1" ht="15">
      <c r="A12" s="314" t="str">
        <f>'RESUMO GERAL'!$A$8</f>
        <v>OBRA: REFORMA DO TERMINAL HIDROVIÁRIO DE ITAITUBA</v>
      </c>
      <c r="B12" s="314"/>
      <c r="C12" s="314"/>
      <c r="D12" s="314"/>
      <c r="E12" s="314"/>
      <c r="F12" s="314"/>
      <c r="G12" s="314"/>
      <c r="H12" s="314"/>
      <c r="I12" s="314"/>
      <c r="J12" s="314"/>
      <c r="K12" s="314"/>
      <c r="L12" s="314"/>
      <c r="M12" s="314"/>
      <c r="N12" s="314"/>
      <c r="O12" s="314"/>
      <c r="P12" s="314"/>
      <c r="Q12" s="314"/>
      <c r="R12" s="314"/>
      <c r="S12" s="47"/>
      <c r="T12" s="88"/>
      <c r="U12" s="47"/>
      <c r="V12" s="47"/>
      <c r="W12" s="48"/>
      <c r="X12" s="48"/>
      <c r="AA12" s="46"/>
    </row>
    <row r="13" spans="1:27" s="25" customFormat="1" ht="15">
      <c r="A13" s="124" t="str">
        <f>'RESUMO GERAL'!$A$9</f>
        <v>LOCAL: ITAITUBA/PA</v>
      </c>
      <c r="B13" s="132"/>
      <c r="C13" s="132"/>
      <c r="D13" s="132"/>
      <c r="E13" s="132"/>
      <c r="F13" s="132"/>
      <c r="G13" s="132"/>
      <c r="H13" s="132"/>
      <c r="I13" s="132"/>
      <c r="J13" s="132"/>
      <c r="K13" s="132"/>
      <c r="L13" s="132"/>
      <c r="M13" s="132"/>
      <c r="N13" s="132"/>
      <c r="O13" s="132"/>
      <c r="P13" s="132"/>
      <c r="Q13" s="132"/>
      <c r="R13" s="132"/>
      <c r="S13" s="49"/>
      <c r="T13" s="89"/>
      <c r="U13" s="49"/>
      <c r="V13" s="49"/>
      <c r="W13" s="50"/>
      <c r="X13" s="50"/>
      <c r="AA13" s="46"/>
    </row>
    <row r="14" spans="1:27" s="25" customFormat="1" ht="15">
      <c r="A14" s="124" t="str">
        <f>'RESUMO GERAL'!$A$10</f>
        <v>TABELAS DE REFERÊNCIA: SINAPI ABRIL/2022 - SEDOP MAIO/2022 - (DESONERADAS)</v>
      </c>
      <c r="B14" s="132"/>
      <c r="C14" s="132"/>
      <c r="D14" s="132"/>
      <c r="E14" s="132"/>
      <c r="F14" s="132"/>
      <c r="G14" s="132"/>
      <c r="H14" s="132"/>
      <c r="I14" s="132"/>
      <c r="J14" s="132"/>
      <c r="K14" s="132"/>
      <c r="L14" s="132"/>
      <c r="M14" s="132"/>
      <c r="N14" s="132"/>
      <c r="O14" s="132"/>
      <c r="P14" s="132"/>
      <c r="Q14" s="132"/>
      <c r="R14" s="132"/>
      <c r="S14" s="49"/>
      <c r="T14" s="89"/>
      <c r="U14" s="49"/>
      <c r="V14"/>
      <c r="W14"/>
      <c r="X14"/>
      <c r="Y14"/>
      <c r="AA14" s="46"/>
    </row>
    <row r="15" spans="1:27" s="25" customFormat="1" ht="15">
      <c r="A15" s="124" t="str">
        <f>'RESUMO GERAL'!$A$11</f>
        <v>DATA: 22/04/2022</v>
      </c>
      <c r="B15" s="132"/>
      <c r="C15" s="132"/>
      <c r="D15" s="132"/>
      <c r="E15" s="132"/>
      <c r="F15" s="132"/>
      <c r="G15" s="132"/>
      <c r="H15" s="132"/>
      <c r="I15" s="132"/>
      <c r="J15" s="132"/>
      <c r="K15" s="132"/>
      <c r="L15" s="132"/>
      <c r="M15" s="132"/>
      <c r="N15" s="132"/>
      <c r="O15" s="132"/>
      <c r="P15" s="132"/>
      <c r="Q15" s="132"/>
      <c r="R15" s="132"/>
      <c r="S15" s="49"/>
      <c r="T15" s="89"/>
      <c r="U15" s="49"/>
      <c r="V15"/>
      <c r="W15"/>
      <c r="X15"/>
      <c r="Y15"/>
      <c r="AA15" s="46"/>
    </row>
    <row r="16" spans="1:27" s="25" customFormat="1" ht="15">
      <c r="A16" s="124"/>
      <c r="B16" s="132"/>
      <c r="C16" s="132"/>
      <c r="D16" s="132"/>
      <c r="E16" s="132"/>
      <c r="F16" s="132"/>
      <c r="G16" s="132"/>
      <c r="H16" s="132"/>
      <c r="I16" s="132"/>
      <c r="J16" s="132"/>
      <c r="K16" s="132"/>
      <c r="L16" s="132"/>
      <c r="M16" s="132"/>
      <c r="N16" s="132"/>
      <c r="O16" s="132"/>
      <c r="P16" s="132"/>
      <c r="Q16" s="132"/>
      <c r="R16" s="132"/>
      <c r="S16" s="49"/>
      <c r="T16" s="89"/>
      <c r="U16" s="49"/>
      <c r="V16"/>
      <c r="W16"/>
      <c r="X16"/>
      <c r="Y16"/>
      <c r="AA16" s="46"/>
    </row>
    <row r="17" spans="1:25" ht="15">
      <c r="A17" s="136"/>
      <c r="B17" s="136"/>
      <c r="C17" s="136"/>
      <c r="D17" s="136"/>
      <c r="E17" s="136"/>
      <c r="F17" s="136"/>
      <c r="G17" s="136"/>
      <c r="H17" s="136"/>
      <c r="I17" s="136"/>
      <c r="J17" s="136"/>
      <c r="K17" s="136"/>
      <c r="L17" s="136"/>
      <c r="M17" s="136"/>
      <c r="N17" s="136"/>
      <c r="O17" s="136"/>
      <c r="P17" s="136"/>
      <c r="Q17" s="136"/>
      <c r="R17" s="136"/>
      <c r="T17" s="90"/>
      <c r="V17"/>
      <c r="W17"/>
      <c r="X17"/>
      <c r="Y17"/>
    </row>
    <row r="18" spans="1:25" ht="15">
      <c r="A18" s="315" t="s">
        <v>7</v>
      </c>
      <c r="B18" s="315"/>
      <c r="C18" s="315"/>
      <c r="D18" s="315"/>
      <c r="E18" s="315"/>
      <c r="F18" s="315"/>
      <c r="G18" s="315"/>
      <c r="H18" s="315"/>
      <c r="I18" s="315"/>
      <c r="J18" s="315"/>
      <c r="K18" s="315"/>
      <c r="L18" s="315"/>
      <c r="M18" s="315"/>
      <c r="N18" s="315"/>
      <c r="O18" s="315"/>
      <c r="P18" s="315"/>
      <c r="Q18" s="315"/>
      <c r="R18" s="315"/>
      <c r="T18" s="90"/>
      <c r="V18"/>
      <c r="W18"/>
      <c r="X18"/>
      <c r="Y18"/>
    </row>
    <row r="19" spans="1:25" ht="15">
      <c r="A19" s="286" t="s">
        <v>2</v>
      </c>
      <c r="B19" s="286" t="s">
        <v>8</v>
      </c>
      <c r="C19" s="294" t="s">
        <v>9</v>
      </c>
      <c r="D19" s="295"/>
      <c r="E19" s="295"/>
      <c r="F19" s="295"/>
      <c r="G19" s="295"/>
      <c r="H19" s="295"/>
      <c r="I19" s="295"/>
      <c r="J19" s="295"/>
      <c r="K19" s="295"/>
      <c r="L19" s="295"/>
      <c r="M19" s="295"/>
      <c r="N19" s="295"/>
      <c r="O19" s="295"/>
      <c r="P19" s="295"/>
      <c r="Q19" s="316"/>
      <c r="R19" s="289" t="s">
        <v>3</v>
      </c>
      <c r="T19" s="90"/>
      <c r="V19"/>
      <c r="W19"/>
      <c r="X19"/>
      <c r="Y19"/>
    </row>
    <row r="20" spans="1:25">
      <c r="A20" s="287"/>
      <c r="B20" s="287"/>
      <c r="C20" s="11">
        <v>1</v>
      </c>
      <c r="D20" s="11">
        <v>2</v>
      </c>
      <c r="E20" s="11">
        <v>3</v>
      </c>
      <c r="F20" s="11">
        <v>4</v>
      </c>
      <c r="G20" s="11">
        <v>5</v>
      </c>
      <c r="H20" s="11">
        <v>6</v>
      </c>
      <c r="I20" s="11">
        <v>7</v>
      </c>
      <c r="J20" s="11">
        <v>8</v>
      </c>
      <c r="K20" s="11">
        <v>9</v>
      </c>
      <c r="L20" s="11">
        <v>10</v>
      </c>
      <c r="M20" s="11">
        <v>11</v>
      </c>
      <c r="N20" s="11">
        <v>12</v>
      </c>
      <c r="O20" s="11">
        <v>13</v>
      </c>
      <c r="P20" s="11">
        <v>14</v>
      </c>
      <c r="Q20" s="11">
        <v>15</v>
      </c>
      <c r="R20" s="290"/>
      <c r="T20" s="90"/>
    </row>
    <row r="21" spans="1:25">
      <c r="A21" s="291">
        <v>1</v>
      </c>
      <c r="B21" s="317" t="e">
        <f>#REF!</f>
        <v>#REF!</v>
      </c>
      <c r="C21" s="134"/>
      <c r="D21" s="134"/>
      <c r="E21" s="134"/>
      <c r="F21" s="134"/>
      <c r="G21" s="134"/>
      <c r="H21" s="134"/>
      <c r="I21" s="134"/>
      <c r="J21" s="134"/>
      <c r="K21" s="134"/>
      <c r="L21" s="134"/>
      <c r="M21" s="134"/>
      <c r="N21" s="134"/>
      <c r="O21" s="134"/>
      <c r="P21" s="134"/>
      <c r="Q21" s="134"/>
      <c r="R21" s="134">
        <f>SUM(C21:Q21)</f>
        <v>0</v>
      </c>
    </row>
    <row r="22" spans="1:25" ht="7.5" customHeight="1">
      <c r="A22" s="291"/>
      <c r="B22" s="293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"/>
    </row>
    <row r="23" spans="1:25">
      <c r="A23" s="292"/>
      <c r="B23" s="293"/>
      <c r="C23" s="137" t="str">
        <f t="shared" ref="C23" si="0">IF(C21&lt;&gt;0,C21*$R23,"")</f>
        <v/>
      </c>
      <c r="D23" s="137" t="str">
        <f t="shared" ref="D23:Q23" si="1">IF(D21&lt;&gt;0,D21*$R23,"")</f>
        <v/>
      </c>
      <c r="E23" s="137" t="str">
        <f t="shared" si="1"/>
        <v/>
      </c>
      <c r="F23" s="137" t="str">
        <f t="shared" si="1"/>
        <v/>
      </c>
      <c r="G23" s="137" t="str">
        <f t="shared" si="1"/>
        <v/>
      </c>
      <c r="H23" s="137" t="str">
        <f t="shared" si="1"/>
        <v/>
      </c>
      <c r="I23" s="137" t="str">
        <f t="shared" si="1"/>
        <v/>
      </c>
      <c r="J23" s="137" t="str">
        <f t="shared" si="1"/>
        <v/>
      </c>
      <c r="K23" s="137" t="str">
        <f t="shared" si="1"/>
        <v/>
      </c>
      <c r="L23" s="137"/>
      <c r="M23" s="137"/>
      <c r="N23" s="137"/>
      <c r="O23" s="137"/>
      <c r="P23" s="137" t="str">
        <f t="shared" ref="P23" si="2">IF(P21&lt;&gt;0,P21*$R23,"")</f>
        <v/>
      </c>
      <c r="Q23" s="137" t="str">
        <f t="shared" si="1"/>
        <v/>
      </c>
      <c r="R23" s="138" t="e">
        <f>#REF!</f>
        <v>#REF!</v>
      </c>
      <c r="S23" s="7">
        <v>1</v>
      </c>
      <c r="T23" s="91" t="e">
        <f>VLOOKUP(S23,resumoreforma,3,0)</f>
        <v>#NAME?</v>
      </c>
      <c r="U23" s="7" t="e">
        <f>R23=T23</f>
        <v>#REF!</v>
      </c>
    </row>
    <row r="24" spans="1:25">
      <c r="A24" s="291">
        <v>2</v>
      </c>
      <c r="B24" s="317" t="e">
        <f>#REF!</f>
        <v>#REF!</v>
      </c>
      <c r="C24" s="134"/>
      <c r="D24" s="134"/>
      <c r="E24" s="134"/>
      <c r="F24" s="134"/>
      <c r="G24" s="134"/>
      <c r="H24" s="134"/>
      <c r="I24" s="134"/>
      <c r="J24" s="134"/>
      <c r="K24" s="134"/>
      <c r="L24" s="134"/>
      <c r="M24" s="134"/>
      <c r="N24" s="134"/>
      <c r="O24" s="134"/>
      <c r="P24" s="134"/>
      <c r="Q24" s="134"/>
      <c r="R24" s="134">
        <f>SUM(C24:Q24)</f>
        <v>0</v>
      </c>
    </row>
    <row r="25" spans="1:25" ht="7.5" customHeight="1">
      <c r="A25" s="291"/>
      <c r="B25" s="293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"/>
    </row>
    <row r="26" spans="1:25">
      <c r="A26" s="292"/>
      <c r="B26" s="293"/>
      <c r="C26" s="137" t="str">
        <f t="shared" ref="C26" si="3">IF(C24&lt;&gt;0,C24*$R26,"")</f>
        <v/>
      </c>
      <c r="D26" s="137" t="str">
        <f t="shared" ref="D26:Q26" si="4">IF(D24&lt;&gt;0,D24*$R26,"")</f>
        <v/>
      </c>
      <c r="E26" s="137" t="str">
        <f t="shared" si="4"/>
        <v/>
      </c>
      <c r="F26" s="137" t="str">
        <f t="shared" si="4"/>
        <v/>
      </c>
      <c r="G26" s="137" t="str">
        <f t="shared" si="4"/>
        <v/>
      </c>
      <c r="H26" s="137" t="str">
        <f t="shared" si="4"/>
        <v/>
      </c>
      <c r="I26" s="137" t="str">
        <f t="shared" si="4"/>
        <v/>
      </c>
      <c r="J26" s="137" t="str">
        <f t="shared" si="4"/>
        <v/>
      </c>
      <c r="K26" s="137" t="str">
        <f t="shared" si="4"/>
        <v/>
      </c>
      <c r="L26" s="137"/>
      <c r="M26" s="137"/>
      <c r="N26" s="137"/>
      <c r="O26" s="137"/>
      <c r="P26" s="137" t="str">
        <f t="shared" ref="P26" si="5">IF(P24&lt;&gt;0,P24*$R26,"")</f>
        <v/>
      </c>
      <c r="Q26" s="137" t="str">
        <f t="shared" si="4"/>
        <v/>
      </c>
      <c r="R26" s="138" t="e">
        <f>#REF!</f>
        <v>#REF!</v>
      </c>
      <c r="S26" s="7">
        <v>2</v>
      </c>
      <c r="T26" s="91" t="e">
        <f>VLOOKUP(S26,resumoreforma,3,0)</f>
        <v>#NAME?</v>
      </c>
      <c r="U26" s="7" t="e">
        <f>R26=T26</f>
        <v>#REF!</v>
      </c>
    </row>
    <row r="27" spans="1:25" ht="15" customHeight="1">
      <c r="A27" s="291">
        <v>3</v>
      </c>
      <c r="B27" s="298" t="e">
        <f>#REF!</f>
        <v>#REF!</v>
      </c>
      <c r="C27" s="134"/>
      <c r="D27" s="134"/>
      <c r="E27" s="134"/>
      <c r="F27" s="134"/>
      <c r="G27" s="134"/>
      <c r="H27" s="134"/>
      <c r="I27" s="134"/>
      <c r="J27" s="134"/>
      <c r="K27" s="134"/>
      <c r="L27" s="134"/>
      <c r="M27" s="134"/>
      <c r="N27" s="134"/>
      <c r="O27" s="134"/>
      <c r="P27" s="134"/>
      <c r="Q27" s="134"/>
      <c r="R27" s="134">
        <f>SUM(C27:Q27)</f>
        <v>0</v>
      </c>
    </row>
    <row r="28" spans="1:25" ht="7.5" customHeight="1">
      <c r="A28" s="291"/>
      <c r="B28" s="293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"/>
    </row>
    <row r="29" spans="1:25">
      <c r="A29" s="292"/>
      <c r="B29" s="293"/>
      <c r="C29" s="137" t="str">
        <f t="shared" ref="C29" si="6">IF(C27&lt;&gt;0,C27*$R29,"")</f>
        <v/>
      </c>
      <c r="D29" s="137" t="str">
        <f t="shared" ref="D29" si="7">IF(D27&lt;&gt;0,D27*$R29,"")</f>
        <v/>
      </c>
      <c r="E29" s="137" t="str">
        <f t="shared" ref="E29:Q29" si="8">IF(E27&lt;&gt;0,E27*$R29,"")</f>
        <v/>
      </c>
      <c r="F29" s="137" t="str">
        <f t="shared" si="8"/>
        <v/>
      </c>
      <c r="G29" s="137" t="str">
        <f t="shared" si="8"/>
        <v/>
      </c>
      <c r="H29" s="137" t="str">
        <f t="shared" si="8"/>
        <v/>
      </c>
      <c r="I29" s="137" t="str">
        <f t="shared" si="8"/>
        <v/>
      </c>
      <c r="J29" s="137" t="str">
        <f t="shared" si="8"/>
        <v/>
      </c>
      <c r="K29" s="137" t="str">
        <f t="shared" si="8"/>
        <v/>
      </c>
      <c r="L29" s="137"/>
      <c r="M29" s="137"/>
      <c r="N29" s="137"/>
      <c r="O29" s="137"/>
      <c r="P29" s="137" t="str">
        <f t="shared" ref="P29" si="9">IF(P27&lt;&gt;0,P27*$R29,"")</f>
        <v/>
      </c>
      <c r="Q29" s="137" t="str">
        <f t="shared" si="8"/>
        <v/>
      </c>
      <c r="R29" s="5" t="e">
        <f>#REF!</f>
        <v>#REF!</v>
      </c>
      <c r="S29" s="7">
        <v>3</v>
      </c>
      <c r="T29" s="91" t="e">
        <f>VLOOKUP(S29,resumoreforma,3,0)</f>
        <v>#NAME?</v>
      </c>
      <c r="U29" s="7" t="e">
        <f>R29=T29</f>
        <v>#REF!</v>
      </c>
    </row>
    <row r="30" spans="1:25">
      <c r="A30" s="291">
        <v>4</v>
      </c>
      <c r="B30" s="317" t="e">
        <f>#REF!</f>
        <v>#REF!</v>
      </c>
      <c r="C30" s="134"/>
      <c r="D30" s="134"/>
      <c r="E30" s="134"/>
      <c r="F30" s="134"/>
      <c r="G30" s="134"/>
      <c r="H30" s="134"/>
      <c r="I30" s="134"/>
      <c r="J30" s="134"/>
      <c r="K30" s="134"/>
      <c r="L30" s="134"/>
      <c r="M30" s="134"/>
      <c r="N30" s="134"/>
      <c r="O30" s="134"/>
      <c r="P30" s="134"/>
      <c r="Q30" s="134"/>
      <c r="R30" s="134">
        <f>SUM(C30:Q30)</f>
        <v>0</v>
      </c>
    </row>
    <row r="31" spans="1:25" ht="7.5" customHeight="1">
      <c r="A31" s="291"/>
      <c r="B31" s="293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"/>
    </row>
    <row r="32" spans="1:25">
      <c r="A32" s="292"/>
      <c r="B32" s="293"/>
      <c r="C32" s="137" t="str">
        <f t="shared" ref="C32" si="10">IF(C30&lt;&gt;0,C30*$R32,"")</f>
        <v/>
      </c>
      <c r="D32" s="137" t="str">
        <f t="shared" ref="D32" si="11">IF(D30&lt;&gt;0,D30*$R32,"")</f>
        <v/>
      </c>
      <c r="E32" s="137" t="str">
        <f t="shared" ref="E32:Q32" si="12">IF(E30&lt;&gt;0,E30*$R32,"")</f>
        <v/>
      </c>
      <c r="F32" s="137" t="str">
        <f t="shared" si="12"/>
        <v/>
      </c>
      <c r="G32" s="137" t="str">
        <f t="shared" si="12"/>
        <v/>
      </c>
      <c r="H32" s="137" t="str">
        <f t="shared" si="12"/>
        <v/>
      </c>
      <c r="I32" s="137" t="str">
        <f t="shared" si="12"/>
        <v/>
      </c>
      <c r="J32" s="137" t="str">
        <f t="shared" si="12"/>
        <v/>
      </c>
      <c r="K32" s="137" t="str">
        <f t="shared" si="12"/>
        <v/>
      </c>
      <c r="L32" s="137"/>
      <c r="M32" s="137"/>
      <c r="N32" s="137"/>
      <c r="O32" s="137"/>
      <c r="P32" s="137" t="str">
        <f t="shared" ref="P32" si="13">IF(P30&lt;&gt;0,P30*$R32,"")</f>
        <v/>
      </c>
      <c r="Q32" s="137" t="str">
        <f t="shared" si="12"/>
        <v/>
      </c>
      <c r="R32" s="5" t="e">
        <f>#REF!</f>
        <v>#REF!</v>
      </c>
      <c r="S32" s="7">
        <v>4</v>
      </c>
      <c r="T32" s="91" t="e">
        <f>VLOOKUP(S32,resumoreforma,3,0)</f>
        <v>#NAME?</v>
      </c>
      <c r="U32" s="7" t="e">
        <f>R32=T32</f>
        <v>#REF!</v>
      </c>
    </row>
    <row r="33" spans="1:21">
      <c r="A33" s="291">
        <v>5</v>
      </c>
      <c r="B33" s="317" t="e">
        <f>#REF!</f>
        <v>#REF!</v>
      </c>
      <c r="C33" s="134"/>
      <c r="D33" s="134"/>
      <c r="E33" s="134"/>
      <c r="F33" s="134"/>
      <c r="G33" s="134"/>
      <c r="H33" s="134"/>
      <c r="I33" s="134"/>
      <c r="J33" s="134"/>
      <c r="K33" s="134"/>
      <c r="L33" s="134"/>
      <c r="M33" s="134"/>
      <c r="N33" s="134"/>
      <c r="O33" s="134"/>
      <c r="P33" s="134"/>
      <c r="Q33" s="134"/>
      <c r="R33" s="134">
        <f>SUM(C33:Q33)</f>
        <v>0</v>
      </c>
    </row>
    <row r="34" spans="1:21" ht="7.5" customHeight="1">
      <c r="A34" s="291"/>
      <c r="B34" s="293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"/>
    </row>
    <row r="35" spans="1:21">
      <c r="A35" s="292"/>
      <c r="B35" s="293"/>
      <c r="C35" s="137" t="str">
        <f t="shared" ref="C35:D35" si="14">IF(C33&lt;&gt;0,C33*$R35,"")</f>
        <v/>
      </c>
      <c r="D35" s="137" t="str">
        <f t="shared" si="14"/>
        <v/>
      </c>
      <c r="E35" s="137" t="str">
        <f t="shared" ref="E35" si="15">IF(E33&lt;&gt;0,E33*$R35,"")</f>
        <v/>
      </c>
      <c r="F35" s="137" t="str">
        <f t="shared" ref="F35:Q35" si="16">IF(F33&lt;&gt;0,F33*$R35,"")</f>
        <v/>
      </c>
      <c r="G35" s="137" t="str">
        <f t="shared" si="16"/>
        <v/>
      </c>
      <c r="H35" s="137" t="str">
        <f t="shared" si="16"/>
        <v/>
      </c>
      <c r="I35" s="137" t="str">
        <f t="shared" si="16"/>
        <v/>
      </c>
      <c r="J35" s="137" t="str">
        <f t="shared" si="16"/>
        <v/>
      </c>
      <c r="K35" s="137" t="str">
        <f t="shared" si="16"/>
        <v/>
      </c>
      <c r="L35" s="137"/>
      <c r="M35" s="137"/>
      <c r="N35" s="137"/>
      <c r="O35" s="137"/>
      <c r="P35" s="137" t="str">
        <f t="shared" ref="P35" si="17">IF(P33&lt;&gt;0,P33*$R35,"")</f>
        <v/>
      </c>
      <c r="Q35" s="137" t="str">
        <f t="shared" si="16"/>
        <v/>
      </c>
      <c r="R35" s="5" t="e">
        <f>#REF!</f>
        <v>#REF!</v>
      </c>
      <c r="S35" s="7">
        <v>5</v>
      </c>
      <c r="T35" s="91" t="e">
        <f>VLOOKUP(S35,resumoreforma,3,0)</f>
        <v>#NAME?</v>
      </c>
      <c r="U35" s="7" t="e">
        <f>R35=T35</f>
        <v>#REF!</v>
      </c>
    </row>
    <row r="36" spans="1:21" ht="15" customHeight="1">
      <c r="A36" s="291">
        <v>6</v>
      </c>
      <c r="B36" s="317" t="e">
        <f>#REF!</f>
        <v>#REF!</v>
      </c>
      <c r="C36" s="134"/>
      <c r="D36" s="134"/>
      <c r="E36" s="134"/>
      <c r="F36" s="134"/>
      <c r="G36" s="134"/>
      <c r="H36" s="134"/>
      <c r="I36" s="134"/>
      <c r="J36" s="134"/>
      <c r="K36" s="134"/>
      <c r="L36" s="134"/>
      <c r="M36" s="134"/>
      <c r="N36" s="134"/>
      <c r="O36" s="134"/>
      <c r="P36" s="134"/>
      <c r="Q36" s="134"/>
      <c r="R36" s="134">
        <f>SUM(C36:Q36)</f>
        <v>0</v>
      </c>
    </row>
    <row r="37" spans="1:21" ht="7.5" customHeight="1">
      <c r="A37" s="291"/>
      <c r="B37" s="293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"/>
    </row>
    <row r="38" spans="1:21">
      <c r="A38" s="292"/>
      <c r="B38" s="293"/>
      <c r="C38" s="137" t="str">
        <f t="shared" ref="C38:Q38" si="18">IF(C36&lt;&gt;0,C36*$R38,"")</f>
        <v/>
      </c>
      <c r="D38" s="137" t="str">
        <f t="shared" si="18"/>
        <v/>
      </c>
      <c r="E38" s="137" t="str">
        <f t="shared" si="18"/>
        <v/>
      </c>
      <c r="F38" s="137" t="str">
        <f t="shared" si="18"/>
        <v/>
      </c>
      <c r="G38" s="137" t="str">
        <f t="shared" si="18"/>
        <v/>
      </c>
      <c r="H38" s="137" t="str">
        <f t="shared" si="18"/>
        <v/>
      </c>
      <c r="I38" s="137" t="str">
        <f t="shared" si="18"/>
        <v/>
      </c>
      <c r="J38" s="137" t="str">
        <f t="shared" si="18"/>
        <v/>
      </c>
      <c r="K38" s="137" t="str">
        <f t="shared" si="18"/>
        <v/>
      </c>
      <c r="L38" s="137"/>
      <c r="M38" s="137"/>
      <c r="N38" s="137"/>
      <c r="O38" s="137"/>
      <c r="P38" s="137" t="str">
        <f t="shared" ref="P38" si="19">IF(P36&lt;&gt;0,P36*$R38,"")</f>
        <v/>
      </c>
      <c r="Q38" s="137" t="str">
        <f t="shared" si="18"/>
        <v/>
      </c>
      <c r="R38" s="5" t="e">
        <f>#REF!</f>
        <v>#REF!</v>
      </c>
      <c r="S38" s="7">
        <v>6</v>
      </c>
      <c r="T38" s="91" t="e">
        <f>VLOOKUP(S38,resumoreforma,3,0)</f>
        <v>#NAME?</v>
      </c>
      <c r="U38" s="7" t="e">
        <f>R38=T38</f>
        <v>#REF!</v>
      </c>
    </row>
    <row r="39" spans="1:21">
      <c r="A39" s="291">
        <v>7</v>
      </c>
      <c r="B39" s="317" t="e">
        <f>#REF!</f>
        <v>#REF!</v>
      </c>
      <c r="C39" s="134"/>
      <c r="D39" s="134"/>
      <c r="E39" s="134"/>
      <c r="F39" s="134"/>
      <c r="G39" s="134"/>
      <c r="H39" s="134"/>
      <c r="I39" s="134"/>
      <c r="J39" s="134"/>
      <c r="K39" s="134"/>
      <c r="L39" s="134"/>
      <c r="M39" s="134"/>
      <c r="N39" s="134"/>
      <c r="O39" s="134"/>
      <c r="P39" s="134"/>
      <c r="Q39" s="134"/>
      <c r="R39" s="134">
        <f>SUM(C39:Q39)</f>
        <v>0</v>
      </c>
    </row>
    <row r="40" spans="1:21" ht="7.5" customHeight="1">
      <c r="A40" s="291"/>
      <c r="B40" s="293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"/>
    </row>
    <row r="41" spans="1:21">
      <c r="A41" s="292"/>
      <c r="B41" s="293"/>
      <c r="C41" s="137" t="str">
        <f t="shared" ref="C41:Q41" si="20">IF(C39&lt;&gt;0,C39*$R41,"")</f>
        <v/>
      </c>
      <c r="D41" s="137" t="str">
        <f t="shared" si="20"/>
        <v/>
      </c>
      <c r="E41" s="137" t="str">
        <f t="shared" si="20"/>
        <v/>
      </c>
      <c r="F41" s="137" t="str">
        <f t="shared" si="20"/>
        <v/>
      </c>
      <c r="G41" s="137" t="str">
        <f t="shared" si="20"/>
        <v/>
      </c>
      <c r="H41" s="137" t="str">
        <f t="shared" si="20"/>
        <v/>
      </c>
      <c r="I41" s="137" t="str">
        <f t="shared" si="20"/>
        <v/>
      </c>
      <c r="J41" s="137" t="str">
        <f t="shared" si="20"/>
        <v/>
      </c>
      <c r="K41" s="137" t="str">
        <f t="shared" si="20"/>
        <v/>
      </c>
      <c r="L41" s="137"/>
      <c r="M41" s="137"/>
      <c r="N41" s="137"/>
      <c r="O41" s="137"/>
      <c r="P41" s="137" t="str">
        <f t="shared" ref="P41" si="21">IF(P39&lt;&gt;0,P39*$R41,"")</f>
        <v/>
      </c>
      <c r="Q41" s="137" t="str">
        <f t="shared" si="20"/>
        <v/>
      </c>
      <c r="R41" s="5" t="e">
        <f>#REF!</f>
        <v>#REF!</v>
      </c>
      <c r="S41" s="7">
        <v>7</v>
      </c>
      <c r="T41" s="91" t="e">
        <f>VLOOKUP(S41,resumoreforma,3,0)</f>
        <v>#NAME?</v>
      </c>
      <c r="U41" s="7" t="e">
        <f>R41=T41</f>
        <v>#REF!</v>
      </c>
    </row>
    <row r="42" spans="1:21">
      <c r="A42" s="291">
        <v>8</v>
      </c>
      <c r="B42" s="317" t="e">
        <f>#REF!</f>
        <v>#REF!</v>
      </c>
      <c r="C42" s="134"/>
      <c r="D42" s="134"/>
      <c r="E42" s="134"/>
      <c r="F42" s="134"/>
      <c r="G42" s="134"/>
      <c r="H42" s="134"/>
      <c r="I42" s="134"/>
      <c r="J42" s="134"/>
      <c r="K42" s="134"/>
      <c r="L42" s="134"/>
      <c r="M42" s="134"/>
      <c r="N42" s="134"/>
      <c r="O42" s="134"/>
      <c r="P42" s="134"/>
      <c r="Q42" s="134"/>
      <c r="R42" s="134">
        <f>SUM(C42:Q42)</f>
        <v>0</v>
      </c>
    </row>
    <row r="43" spans="1:21" ht="7.5" customHeight="1">
      <c r="A43" s="291"/>
      <c r="B43" s="293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"/>
    </row>
    <row r="44" spans="1:21">
      <c r="A44" s="292"/>
      <c r="B44" s="293"/>
      <c r="C44" s="137" t="str">
        <f t="shared" ref="C44:Q44" si="22">IF(C42&lt;&gt;0,C42*$R44,"")</f>
        <v/>
      </c>
      <c r="D44" s="137" t="str">
        <f t="shared" si="22"/>
        <v/>
      </c>
      <c r="E44" s="137" t="str">
        <f t="shared" si="22"/>
        <v/>
      </c>
      <c r="F44" s="137" t="str">
        <f t="shared" si="22"/>
        <v/>
      </c>
      <c r="G44" s="137" t="str">
        <f t="shared" si="22"/>
        <v/>
      </c>
      <c r="H44" s="137" t="str">
        <f t="shared" si="22"/>
        <v/>
      </c>
      <c r="I44" s="137" t="str">
        <f t="shared" si="22"/>
        <v/>
      </c>
      <c r="J44" s="137" t="str">
        <f t="shared" si="22"/>
        <v/>
      </c>
      <c r="K44" s="137" t="str">
        <f t="shared" si="22"/>
        <v/>
      </c>
      <c r="L44" s="137"/>
      <c r="M44" s="137"/>
      <c r="N44" s="137"/>
      <c r="O44" s="137"/>
      <c r="P44" s="137" t="str">
        <f t="shared" ref="P44" si="23">IF(P42&lt;&gt;0,P42*$R44,"")</f>
        <v/>
      </c>
      <c r="Q44" s="137" t="str">
        <f t="shared" si="22"/>
        <v/>
      </c>
      <c r="R44" s="5" t="e">
        <f>#REF!</f>
        <v>#REF!</v>
      </c>
      <c r="S44" s="7">
        <v>8</v>
      </c>
      <c r="T44" s="91" t="e">
        <f>VLOOKUP(S44,resumoreforma,3,0)</f>
        <v>#NAME?</v>
      </c>
      <c r="U44" s="7" t="e">
        <f>R44=T44</f>
        <v>#REF!</v>
      </c>
    </row>
    <row r="45" spans="1:21" ht="15" customHeight="1">
      <c r="A45" s="291">
        <v>9</v>
      </c>
      <c r="B45" s="317" t="e">
        <f>#REF!</f>
        <v>#REF!</v>
      </c>
      <c r="C45" s="134"/>
      <c r="D45" s="134"/>
      <c r="E45" s="134"/>
      <c r="F45" s="134"/>
      <c r="G45" s="134"/>
      <c r="H45" s="134"/>
      <c r="I45" s="134"/>
      <c r="J45" s="134"/>
      <c r="K45" s="134"/>
      <c r="L45" s="134"/>
      <c r="M45" s="134"/>
      <c r="N45" s="134"/>
      <c r="O45" s="134"/>
      <c r="P45" s="134"/>
      <c r="Q45" s="134"/>
      <c r="R45" s="134">
        <f>SUM(C45:Q45)</f>
        <v>0</v>
      </c>
    </row>
    <row r="46" spans="1:21" ht="7.5" customHeight="1">
      <c r="A46" s="291"/>
      <c r="B46" s="293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"/>
    </row>
    <row r="47" spans="1:21">
      <c r="A47" s="292"/>
      <c r="B47" s="293"/>
      <c r="C47" s="137" t="str">
        <f t="shared" ref="C47:Q47" si="24">IF(C45&lt;&gt;0,C45*$R47,"")</f>
        <v/>
      </c>
      <c r="D47" s="137" t="str">
        <f t="shared" si="24"/>
        <v/>
      </c>
      <c r="E47" s="137" t="str">
        <f t="shared" si="24"/>
        <v/>
      </c>
      <c r="F47" s="137" t="str">
        <f t="shared" si="24"/>
        <v/>
      </c>
      <c r="G47" s="137" t="str">
        <f t="shared" si="24"/>
        <v/>
      </c>
      <c r="H47" s="137" t="str">
        <f t="shared" si="24"/>
        <v/>
      </c>
      <c r="I47" s="137" t="str">
        <f t="shared" si="24"/>
        <v/>
      </c>
      <c r="J47" s="137" t="str">
        <f t="shared" si="24"/>
        <v/>
      </c>
      <c r="K47" s="137" t="str">
        <f t="shared" si="24"/>
        <v/>
      </c>
      <c r="L47" s="137"/>
      <c r="M47" s="137"/>
      <c r="N47" s="137"/>
      <c r="O47" s="137"/>
      <c r="P47" s="137" t="str">
        <f t="shared" ref="P47" si="25">IF(P45&lt;&gt;0,P45*$R47,"")</f>
        <v/>
      </c>
      <c r="Q47" s="137" t="str">
        <f t="shared" si="24"/>
        <v/>
      </c>
      <c r="R47" s="5" t="e">
        <f>#REF!</f>
        <v>#REF!</v>
      </c>
      <c r="S47" s="7">
        <v>9</v>
      </c>
      <c r="T47" s="91" t="e">
        <f>VLOOKUP(S47,resumoreforma,3,0)</f>
        <v>#NAME?</v>
      </c>
      <c r="U47" s="7" t="e">
        <f>R47=T47</f>
        <v>#REF!</v>
      </c>
    </row>
    <row r="48" spans="1:21">
      <c r="A48" s="291">
        <v>10</v>
      </c>
      <c r="B48" s="317" t="e">
        <f>#REF!</f>
        <v>#REF!</v>
      </c>
      <c r="C48" s="134"/>
      <c r="D48" s="134"/>
      <c r="E48" s="134"/>
      <c r="F48" s="134"/>
      <c r="G48" s="134"/>
      <c r="H48" s="134"/>
      <c r="I48" s="134"/>
      <c r="J48" s="134"/>
      <c r="K48" s="134"/>
      <c r="L48" s="134"/>
      <c r="M48" s="134"/>
      <c r="N48" s="134"/>
      <c r="O48" s="134"/>
      <c r="P48" s="134"/>
      <c r="Q48" s="134"/>
      <c r="R48" s="134">
        <f>SUM(C48:Q48)</f>
        <v>0</v>
      </c>
    </row>
    <row r="49" spans="1:21" ht="7.5" customHeight="1">
      <c r="A49" s="291"/>
      <c r="B49" s="293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"/>
    </row>
    <row r="50" spans="1:21">
      <c r="A50" s="292"/>
      <c r="B50" s="293"/>
      <c r="C50" s="137" t="str">
        <f t="shared" ref="C50:Q50" si="26">IF(C48&lt;&gt;0,C48*$R50,"")</f>
        <v/>
      </c>
      <c r="D50" s="137" t="str">
        <f t="shared" si="26"/>
        <v/>
      </c>
      <c r="E50" s="137" t="str">
        <f t="shared" si="26"/>
        <v/>
      </c>
      <c r="F50" s="137" t="str">
        <f t="shared" si="26"/>
        <v/>
      </c>
      <c r="G50" s="137" t="str">
        <f t="shared" si="26"/>
        <v/>
      </c>
      <c r="H50" s="137" t="str">
        <f t="shared" si="26"/>
        <v/>
      </c>
      <c r="I50" s="137" t="str">
        <f t="shared" si="26"/>
        <v/>
      </c>
      <c r="J50" s="137" t="str">
        <f t="shared" si="26"/>
        <v/>
      </c>
      <c r="K50" s="137" t="str">
        <f t="shared" si="26"/>
        <v/>
      </c>
      <c r="L50" s="137"/>
      <c r="M50" s="137"/>
      <c r="N50" s="137"/>
      <c r="O50" s="137"/>
      <c r="P50" s="137" t="str">
        <f t="shared" ref="P50" si="27">IF(P48&lt;&gt;0,P48*$R50,"")</f>
        <v/>
      </c>
      <c r="Q50" s="137" t="str">
        <f t="shared" si="26"/>
        <v/>
      </c>
      <c r="R50" s="5" t="e">
        <f>#REF!</f>
        <v>#REF!</v>
      </c>
      <c r="S50" s="7">
        <v>10</v>
      </c>
      <c r="T50" s="91" t="e">
        <f>VLOOKUP(S50,resumoreforma,3,0)</f>
        <v>#NAME?</v>
      </c>
      <c r="U50" s="7" t="e">
        <f>R50=T50</f>
        <v>#REF!</v>
      </c>
    </row>
    <row r="51" spans="1:21">
      <c r="A51" s="291">
        <v>11</v>
      </c>
      <c r="B51" s="317" t="e">
        <f>#REF!</f>
        <v>#REF!</v>
      </c>
      <c r="C51" s="134"/>
      <c r="D51" s="134"/>
      <c r="E51" s="134"/>
      <c r="F51" s="134"/>
      <c r="G51" s="134"/>
      <c r="H51" s="134"/>
      <c r="I51" s="134"/>
      <c r="J51" s="134"/>
      <c r="K51" s="134"/>
      <c r="L51" s="134"/>
      <c r="M51" s="134"/>
      <c r="N51" s="134"/>
      <c r="O51" s="134"/>
      <c r="P51" s="134"/>
      <c r="Q51" s="134"/>
      <c r="R51" s="2">
        <f>SUM(C51:Q51)</f>
        <v>0</v>
      </c>
    </row>
    <row r="52" spans="1:21" ht="7.5" customHeight="1">
      <c r="A52" s="291"/>
      <c r="B52" s="293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"/>
    </row>
    <row r="53" spans="1:21">
      <c r="A53" s="292"/>
      <c r="B53" s="293"/>
      <c r="C53" s="137" t="str">
        <f t="shared" ref="C53:Q53" si="28">IF(C51&lt;&gt;0,C51*$R53,"")</f>
        <v/>
      </c>
      <c r="D53" s="137" t="str">
        <f t="shared" si="28"/>
        <v/>
      </c>
      <c r="E53" s="137" t="str">
        <f t="shared" si="28"/>
        <v/>
      </c>
      <c r="F53" s="137" t="str">
        <f t="shared" si="28"/>
        <v/>
      </c>
      <c r="G53" s="137" t="str">
        <f t="shared" si="28"/>
        <v/>
      </c>
      <c r="H53" s="137" t="str">
        <f t="shared" si="28"/>
        <v/>
      </c>
      <c r="I53" s="137" t="str">
        <f t="shared" si="28"/>
        <v/>
      </c>
      <c r="J53" s="137" t="str">
        <f t="shared" si="28"/>
        <v/>
      </c>
      <c r="K53" s="137" t="str">
        <f t="shared" si="28"/>
        <v/>
      </c>
      <c r="L53" s="137"/>
      <c r="M53" s="137"/>
      <c r="N53" s="137"/>
      <c r="O53" s="137"/>
      <c r="P53" s="137" t="str">
        <f t="shared" ref="P53" si="29">IF(P51&lt;&gt;0,P51*$R53,"")</f>
        <v/>
      </c>
      <c r="Q53" s="137" t="str">
        <f t="shared" si="28"/>
        <v/>
      </c>
      <c r="R53" s="5" t="e">
        <f>#REF!</f>
        <v>#REF!</v>
      </c>
      <c r="S53" s="7">
        <v>11</v>
      </c>
      <c r="T53" s="91" t="e">
        <f>VLOOKUP(S53,resumoreforma,3,0)</f>
        <v>#NAME?</v>
      </c>
      <c r="U53" s="7" t="e">
        <f>R53=T53</f>
        <v>#REF!</v>
      </c>
    </row>
    <row r="54" spans="1:21">
      <c r="A54" s="291">
        <v>12</v>
      </c>
      <c r="B54" s="317" t="e">
        <f>#REF!</f>
        <v>#REF!</v>
      </c>
      <c r="C54" s="134"/>
      <c r="D54" s="134"/>
      <c r="E54" s="134"/>
      <c r="F54" s="134"/>
      <c r="G54" s="134"/>
      <c r="H54" s="134"/>
      <c r="I54" s="134"/>
      <c r="J54" s="134"/>
      <c r="K54" s="134"/>
      <c r="L54" s="134"/>
      <c r="M54" s="134"/>
      <c r="N54" s="134"/>
      <c r="O54" s="134"/>
      <c r="P54" s="134"/>
      <c r="Q54" s="134"/>
      <c r="R54" s="2">
        <f>SUM(C54:Q54)</f>
        <v>0</v>
      </c>
    </row>
    <row r="55" spans="1:21" ht="7.5" customHeight="1">
      <c r="A55" s="291"/>
      <c r="B55" s="293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"/>
    </row>
    <row r="56" spans="1:21">
      <c r="A56" s="292"/>
      <c r="B56" s="293"/>
      <c r="C56" s="137" t="str">
        <f t="shared" ref="C56:Q56" si="30">IF(C54&lt;&gt;0,C54*$R56,"")</f>
        <v/>
      </c>
      <c r="D56" s="137" t="str">
        <f t="shared" si="30"/>
        <v/>
      </c>
      <c r="E56" s="137" t="str">
        <f t="shared" si="30"/>
        <v/>
      </c>
      <c r="F56" s="137" t="str">
        <f t="shared" si="30"/>
        <v/>
      </c>
      <c r="G56" s="137" t="str">
        <f t="shared" si="30"/>
        <v/>
      </c>
      <c r="H56" s="137" t="str">
        <f t="shared" si="30"/>
        <v/>
      </c>
      <c r="I56" s="137" t="str">
        <f t="shared" si="30"/>
        <v/>
      </c>
      <c r="J56" s="137" t="str">
        <f t="shared" si="30"/>
        <v/>
      </c>
      <c r="K56" s="137" t="str">
        <f t="shared" si="30"/>
        <v/>
      </c>
      <c r="L56" s="137"/>
      <c r="M56" s="137"/>
      <c r="N56" s="137"/>
      <c r="O56" s="137"/>
      <c r="P56" s="137" t="str">
        <f t="shared" ref="P56" si="31">IF(P54&lt;&gt;0,P54*$R56,"")</f>
        <v/>
      </c>
      <c r="Q56" s="137" t="str">
        <f t="shared" si="30"/>
        <v/>
      </c>
      <c r="R56" s="5" t="e">
        <f>#REF!</f>
        <v>#REF!</v>
      </c>
      <c r="S56" s="7">
        <v>12</v>
      </c>
      <c r="T56" s="91" t="e">
        <f>VLOOKUP(S56,resumoreforma,3,0)</f>
        <v>#NAME?</v>
      </c>
      <c r="U56" s="7" t="e">
        <f>R56=T56</f>
        <v>#REF!</v>
      </c>
    </row>
    <row r="57" spans="1:21">
      <c r="A57" s="291">
        <v>13</v>
      </c>
      <c r="B57" s="317" t="e">
        <f>#REF!</f>
        <v>#REF!</v>
      </c>
      <c r="C57" s="134"/>
      <c r="D57" s="134"/>
      <c r="E57" s="134"/>
      <c r="F57" s="134"/>
      <c r="G57" s="134"/>
      <c r="H57" s="134"/>
      <c r="I57" s="134"/>
      <c r="J57" s="134"/>
      <c r="K57" s="134"/>
      <c r="L57" s="134"/>
      <c r="M57" s="134"/>
      <c r="N57" s="134"/>
      <c r="O57" s="134"/>
      <c r="P57" s="134"/>
      <c r="Q57" s="134"/>
      <c r="R57" s="2">
        <f>SUM(C57:Q57)</f>
        <v>0</v>
      </c>
    </row>
    <row r="58" spans="1:21" ht="7.5" customHeight="1">
      <c r="A58" s="291"/>
      <c r="B58" s="293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"/>
    </row>
    <row r="59" spans="1:21">
      <c r="A59" s="292"/>
      <c r="B59" s="293"/>
      <c r="C59" s="137" t="str">
        <f t="shared" ref="C59:Q59" si="32">IF(C57&lt;&gt;0,C57*$R59,"")</f>
        <v/>
      </c>
      <c r="D59" s="137" t="str">
        <f t="shared" si="32"/>
        <v/>
      </c>
      <c r="E59" s="137" t="str">
        <f t="shared" si="32"/>
        <v/>
      </c>
      <c r="F59" s="137" t="str">
        <f t="shared" si="32"/>
        <v/>
      </c>
      <c r="G59" s="137" t="str">
        <f t="shared" si="32"/>
        <v/>
      </c>
      <c r="H59" s="137" t="str">
        <f t="shared" si="32"/>
        <v/>
      </c>
      <c r="I59" s="137" t="str">
        <f t="shared" si="32"/>
        <v/>
      </c>
      <c r="J59" s="137" t="str">
        <f t="shared" si="32"/>
        <v/>
      </c>
      <c r="K59" s="137" t="str">
        <f t="shared" si="32"/>
        <v/>
      </c>
      <c r="L59" s="137"/>
      <c r="M59" s="137"/>
      <c r="N59" s="137"/>
      <c r="O59" s="137"/>
      <c r="P59" s="137" t="str">
        <f t="shared" ref="P59" si="33">IF(P57&lt;&gt;0,P57*$R59,"")</f>
        <v/>
      </c>
      <c r="Q59" s="137" t="str">
        <f t="shared" si="32"/>
        <v/>
      </c>
      <c r="R59" s="5" t="e">
        <f>#REF!</f>
        <v>#REF!</v>
      </c>
      <c r="S59" s="7">
        <v>13</v>
      </c>
      <c r="T59" s="91" t="e">
        <f>VLOOKUP(S59,resumoreforma,3,0)</f>
        <v>#NAME?</v>
      </c>
      <c r="U59" s="7" t="e">
        <f>R59=T59</f>
        <v>#REF!</v>
      </c>
    </row>
    <row r="60" spans="1:21">
      <c r="A60" s="291">
        <v>14</v>
      </c>
      <c r="B60" s="317" t="e">
        <f>#REF!</f>
        <v>#REF!</v>
      </c>
      <c r="C60" s="134"/>
      <c r="D60" s="134"/>
      <c r="E60" s="134"/>
      <c r="F60" s="134"/>
      <c r="G60" s="134"/>
      <c r="H60" s="134"/>
      <c r="I60" s="134"/>
      <c r="J60" s="134"/>
      <c r="K60" s="134"/>
      <c r="L60" s="134"/>
      <c r="M60" s="134"/>
      <c r="N60" s="134"/>
      <c r="O60" s="134"/>
      <c r="P60" s="134"/>
      <c r="Q60" s="134"/>
      <c r="R60" s="2">
        <f>SUM(C60:Q60)</f>
        <v>0</v>
      </c>
    </row>
    <row r="61" spans="1:21" ht="7.5" customHeight="1">
      <c r="A61" s="291"/>
      <c r="B61" s="293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"/>
    </row>
    <row r="62" spans="1:21">
      <c r="A62" s="292"/>
      <c r="B62" s="293"/>
      <c r="C62" s="137" t="str">
        <f t="shared" ref="C62:Q62" si="34">IF(C60&lt;&gt;0,C60*$R62,"")</f>
        <v/>
      </c>
      <c r="D62" s="137" t="str">
        <f t="shared" si="34"/>
        <v/>
      </c>
      <c r="E62" s="137" t="str">
        <f t="shared" si="34"/>
        <v/>
      </c>
      <c r="F62" s="137" t="str">
        <f t="shared" si="34"/>
        <v/>
      </c>
      <c r="G62" s="137" t="str">
        <f t="shared" si="34"/>
        <v/>
      </c>
      <c r="H62" s="137" t="str">
        <f t="shared" si="34"/>
        <v/>
      </c>
      <c r="I62" s="137" t="str">
        <f t="shared" si="34"/>
        <v/>
      </c>
      <c r="J62" s="137" t="str">
        <f t="shared" si="34"/>
        <v/>
      </c>
      <c r="K62" s="137" t="str">
        <f t="shared" si="34"/>
        <v/>
      </c>
      <c r="L62" s="137"/>
      <c r="M62" s="137"/>
      <c r="N62" s="137"/>
      <c r="O62" s="137"/>
      <c r="P62" s="137" t="str">
        <f t="shared" ref="P62" si="35">IF(P60&lt;&gt;0,P60*$R62,"")</f>
        <v/>
      </c>
      <c r="Q62" s="137" t="str">
        <f t="shared" si="34"/>
        <v/>
      </c>
      <c r="R62" s="5" t="e">
        <f>#REF!</f>
        <v>#REF!</v>
      </c>
      <c r="S62" s="7">
        <v>14</v>
      </c>
      <c r="T62" s="91" t="e">
        <f>VLOOKUP(S62,resumoreforma,3,0)</f>
        <v>#NAME?</v>
      </c>
      <c r="U62" s="7" t="e">
        <f>R62=T62</f>
        <v>#REF!</v>
      </c>
    </row>
    <row r="63" spans="1:21">
      <c r="A63" s="291">
        <v>15</v>
      </c>
      <c r="B63" s="317" t="e">
        <f>#REF!</f>
        <v>#REF!</v>
      </c>
      <c r="C63" s="134"/>
      <c r="D63" s="134"/>
      <c r="E63" s="134"/>
      <c r="F63" s="134"/>
      <c r="G63" s="134"/>
      <c r="H63" s="134"/>
      <c r="I63" s="134"/>
      <c r="J63" s="134"/>
      <c r="K63" s="134"/>
      <c r="L63" s="134"/>
      <c r="M63" s="134"/>
      <c r="N63" s="134"/>
      <c r="O63" s="134"/>
      <c r="P63" s="134"/>
      <c r="Q63" s="134"/>
      <c r="R63" s="2">
        <f>SUM(C63:Q63)</f>
        <v>0</v>
      </c>
    </row>
    <row r="64" spans="1:21" ht="7.5" customHeight="1">
      <c r="A64" s="291"/>
      <c r="B64" s="293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"/>
    </row>
    <row r="65" spans="1:21">
      <c r="A65" s="292"/>
      <c r="B65" s="293"/>
      <c r="C65" s="137" t="str">
        <f t="shared" ref="C65:Q65" si="36">IF(C63&lt;&gt;0,C63*$R65,"")</f>
        <v/>
      </c>
      <c r="D65" s="137" t="str">
        <f t="shared" si="36"/>
        <v/>
      </c>
      <c r="E65" s="137" t="str">
        <f t="shared" si="36"/>
        <v/>
      </c>
      <c r="F65" s="137" t="str">
        <f t="shared" si="36"/>
        <v/>
      </c>
      <c r="G65" s="137" t="str">
        <f t="shared" si="36"/>
        <v/>
      </c>
      <c r="H65" s="137" t="str">
        <f t="shared" si="36"/>
        <v/>
      </c>
      <c r="I65" s="137" t="str">
        <f t="shared" si="36"/>
        <v/>
      </c>
      <c r="J65" s="137" t="str">
        <f t="shared" si="36"/>
        <v/>
      </c>
      <c r="K65" s="137" t="str">
        <f t="shared" si="36"/>
        <v/>
      </c>
      <c r="L65" s="137"/>
      <c r="M65" s="137"/>
      <c r="N65" s="137"/>
      <c r="O65" s="137"/>
      <c r="P65" s="137" t="str">
        <f t="shared" ref="P65" si="37">IF(P63&lt;&gt;0,P63*$R65,"")</f>
        <v/>
      </c>
      <c r="Q65" s="137" t="str">
        <f t="shared" si="36"/>
        <v/>
      </c>
      <c r="R65" s="5" t="e">
        <f>#REF!</f>
        <v>#REF!</v>
      </c>
      <c r="S65" s="7">
        <v>15</v>
      </c>
      <c r="T65" s="91" t="e">
        <f>VLOOKUP(S65,resumoreforma,3,0)</f>
        <v>#NAME?</v>
      </c>
      <c r="U65" s="7" t="e">
        <f>R65=T65</f>
        <v>#REF!</v>
      </c>
    </row>
    <row r="66" spans="1:21">
      <c r="A66" s="291">
        <v>16</v>
      </c>
      <c r="B66" s="317" t="e">
        <f>#REF!</f>
        <v>#REF!</v>
      </c>
      <c r="C66" s="134"/>
      <c r="D66" s="134"/>
      <c r="E66" s="134"/>
      <c r="F66" s="134"/>
      <c r="G66" s="134"/>
      <c r="H66" s="134"/>
      <c r="I66" s="134"/>
      <c r="J66" s="134"/>
      <c r="K66" s="134"/>
      <c r="L66" s="134"/>
      <c r="M66" s="134"/>
      <c r="N66" s="134"/>
      <c r="O66" s="134"/>
      <c r="P66" s="134"/>
      <c r="Q66" s="134"/>
      <c r="R66" s="2">
        <f>SUM(C66:Q66)</f>
        <v>0</v>
      </c>
    </row>
    <row r="67" spans="1:21" ht="7.5" customHeight="1">
      <c r="A67" s="291"/>
      <c r="B67" s="293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"/>
    </row>
    <row r="68" spans="1:21">
      <c r="A68" s="292"/>
      <c r="B68" s="293"/>
      <c r="C68" s="137" t="str">
        <f t="shared" ref="C68:Q68" si="38">IF(C66&lt;&gt;0,C66*$R68,"")</f>
        <v/>
      </c>
      <c r="D68" s="137" t="str">
        <f t="shared" si="38"/>
        <v/>
      </c>
      <c r="E68" s="137" t="str">
        <f t="shared" si="38"/>
        <v/>
      </c>
      <c r="F68" s="137" t="str">
        <f t="shared" si="38"/>
        <v/>
      </c>
      <c r="G68" s="137" t="str">
        <f t="shared" si="38"/>
        <v/>
      </c>
      <c r="H68" s="137" t="str">
        <f t="shared" si="38"/>
        <v/>
      </c>
      <c r="I68" s="137" t="str">
        <f t="shared" si="38"/>
        <v/>
      </c>
      <c r="J68" s="137" t="str">
        <f t="shared" si="38"/>
        <v/>
      </c>
      <c r="K68" s="137" t="str">
        <f t="shared" si="38"/>
        <v/>
      </c>
      <c r="L68" s="137"/>
      <c r="M68" s="137"/>
      <c r="N68" s="137"/>
      <c r="O68" s="137"/>
      <c r="P68" s="137" t="str">
        <f t="shared" ref="P68" si="39">IF(P66&lt;&gt;0,P66*$R68,"")</f>
        <v/>
      </c>
      <c r="Q68" s="137" t="str">
        <f t="shared" si="38"/>
        <v/>
      </c>
      <c r="R68" s="5" t="e">
        <f>#REF!</f>
        <v>#REF!</v>
      </c>
      <c r="S68" s="7">
        <v>16</v>
      </c>
      <c r="T68" s="91" t="e">
        <f>VLOOKUP(S68,resumoreforma,3,0)</f>
        <v>#NAME?</v>
      </c>
      <c r="U68" s="7" t="e">
        <f>R68=T68</f>
        <v>#REF!</v>
      </c>
    </row>
    <row r="69" spans="1:21">
      <c r="A69" s="318" t="s">
        <v>10</v>
      </c>
      <c r="B69" s="319"/>
      <c r="C69" s="151">
        <f>SUM(C23,C26,C29,C32,C35,C38,C41,C44,C59,C47,C50,C53,C56,C62,C65,C68)</f>
        <v>0</v>
      </c>
      <c r="D69" s="151">
        <f t="shared" ref="D69:Q69" si="40">SUM(D23,D26,D29,D32,D35,D38,D41,D44,D59,D47,D50,D53,D56,D62,D65,D68)</f>
        <v>0</v>
      </c>
      <c r="E69" s="151">
        <f t="shared" si="40"/>
        <v>0</v>
      </c>
      <c r="F69" s="151">
        <f t="shared" si="40"/>
        <v>0</v>
      </c>
      <c r="G69" s="151">
        <f t="shared" si="40"/>
        <v>0</v>
      </c>
      <c r="H69" s="151">
        <f t="shared" si="40"/>
        <v>0</v>
      </c>
      <c r="I69" s="151">
        <f t="shared" si="40"/>
        <v>0</v>
      </c>
      <c r="J69" s="151">
        <f t="shared" si="40"/>
        <v>0</v>
      </c>
      <c r="K69" s="151">
        <f t="shared" si="40"/>
        <v>0</v>
      </c>
      <c r="L69" s="151"/>
      <c r="M69" s="151"/>
      <c r="N69" s="151"/>
      <c r="O69" s="151"/>
      <c r="P69" s="151">
        <f t="shared" si="40"/>
        <v>0</v>
      </c>
      <c r="Q69" s="151">
        <f t="shared" si="40"/>
        <v>0</v>
      </c>
      <c r="R69" s="151" t="e">
        <f>SUM(R23,R26,R29,R32,R35,R38,R41,R44,R59,R47,R50,R53,R56,R62,R65,R68)</f>
        <v>#REF!</v>
      </c>
    </row>
    <row r="70" spans="1:21">
      <c r="A70" s="318" t="s">
        <v>11</v>
      </c>
      <c r="B70" s="319"/>
      <c r="C70" s="152" t="e">
        <f t="shared" ref="C70:Q70" si="41">C69/$R$69</f>
        <v>#REF!</v>
      </c>
      <c r="D70" s="152" t="e">
        <f t="shared" si="41"/>
        <v>#REF!</v>
      </c>
      <c r="E70" s="152" t="e">
        <f t="shared" si="41"/>
        <v>#REF!</v>
      </c>
      <c r="F70" s="152" t="e">
        <f t="shared" si="41"/>
        <v>#REF!</v>
      </c>
      <c r="G70" s="152" t="e">
        <f t="shared" si="41"/>
        <v>#REF!</v>
      </c>
      <c r="H70" s="152" t="e">
        <f t="shared" si="41"/>
        <v>#REF!</v>
      </c>
      <c r="I70" s="152" t="e">
        <f t="shared" si="41"/>
        <v>#REF!</v>
      </c>
      <c r="J70" s="152" t="e">
        <f t="shared" si="41"/>
        <v>#REF!</v>
      </c>
      <c r="K70" s="152" t="e">
        <f t="shared" si="41"/>
        <v>#REF!</v>
      </c>
      <c r="L70" s="152"/>
      <c r="M70" s="152"/>
      <c r="N70" s="152"/>
      <c r="O70" s="152"/>
      <c r="P70" s="152" t="e">
        <f t="shared" ref="P70" si="42">P69/$R$69</f>
        <v>#REF!</v>
      </c>
      <c r="Q70" s="152" t="e">
        <f t="shared" si="41"/>
        <v>#REF!</v>
      </c>
      <c r="R70" s="153" t="e">
        <f>SUM(C70:Q70)</f>
        <v>#REF!</v>
      </c>
    </row>
    <row r="71" spans="1:21">
      <c r="A71" s="318" t="s">
        <v>45</v>
      </c>
      <c r="B71" s="319"/>
      <c r="C71" s="154">
        <f>SUM($C$69:C69)</f>
        <v>0</v>
      </c>
      <c r="D71" s="154">
        <f>SUM($C$69:D69)</f>
        <v>0</v>
      </c>
      <c r="E71" s="154">
        <f>SUM($C$69:E69)</f>
        <v>0</v>
      </c>
      <c r="F71" s="154">
        <f>SUM($C$69:F69)</f>
        <v>0</v>
      </c>
      <c r="G71" s="154">
        <f>SUM($C$69:G69)</f>
        <v>0</v>
      </c>
      <c r="H71" s="154">
        <f>SUM($C$69:H69)</f>
        <v>0</v>
      </c>
      <c r="I71" s="154">
        <f>SUM($C$69:I69)</f>
        <v>0</v>
      </c>
      <c r="J71" s="154">
        <f>SUM($C$69:J69)</f>
        <v>0</v>
      </c>
      <c r="K71" s="154">
        <f>SUM($C$69:K69)</f>
        <v>0</v>
      </c>
      <c r="L71" s="154"/>
      <c r="M71" s="154"/>
      <c r="N71" s="154"/>
      <c r="O71" s="154"/>
      <c r="P71" s="154">
        <f>SUM($C$69:P69)</f>
        <v>0</v>
      </c>
      <c r="Q71" s="154">
        <f>SUM($C$69:Q69)</f>
        <v>0</v>
      </c>
      <c r="R71" s="155"/>
    </row>
    <row r="72" spans="1:21">
      <c r="A72" s="318" t="s">
        <v>12</v>
      </c>
      <c r="B72" s="319"/>
      <c r="C72" s="156" t="e">
        <f>SUM($C$70:C70)</f>
        <v>#REF!</v>
      </c>
      <c r="D72" s="156" t="e">
        <f>SUM($C$70:D70)</f>
        <v>#REF!</v>
      </c>
      <c r="E72" s="156" t="e">
        <f>SUM($C$70:E70)</f>
        <v>#REF!</v>
      </c>
      <c r="F72" s="156" t="e">
        <f>SUM($C$70:F70)</f>
        <v>#REF!</v>
      </c>
      <c r="G72" s="156" t="e">
        <f>SUM($C$70:G70)</f>
        <v>#REF!</v>
      </c>
      <c r="H72" s="156" t="e">
        <f>SUM($C$70:H70)</f>
        <v>#REF!</v>
      </c>
      <c r="I72" s="156" t="e">
        <f>SUM($C$70:I70)</f>
        <v>#REF!</v>
      </c>
      <c r="J72" s="156" t="e">
        <f>SUM($C$70:J70)</f>
        <v>#REF!</v>
      </c>
      <c r="K72" s="156" t="e">
        <f>SUM($C$70:K70)</f>
        <v>#REF!</v>
      </c>
      <c r="L72" s="156"/>
      <c r="M72" s="156"/>
      <c r="N72" s="156"/>
      <c r="O72" s="156"/>
      <c r="P72" s="156" t="e">
        <f>SUM($C$70:P70)</f>
        <v>#REF!</v>
      </c>
      <c r="Q72" s="156" t="e">
        <f>SUM($C$70:Q70)</f>
        <v>#REF!</v>
      </c>
      <c r="R72" s="157"/>
    </row>
    <row r="73" spans="1:21">
      <c r="A73" s="92"/>
      <c r="B73" s="92"/>
      <c r="C73" s="92"/>
      <c r="D73" s="92"/>
      <c r="E73" s="92"/>
      <c r="F73" s="92"/>
      <c r="G73" s="92"/>
      <c r="H73" s="92"/>
      <c r="I73" s="92"/>
      <c r="J73" s="92"/>
      <c r="K73" s="92"/>
      <c r="L73" s="92"/>
      <c r="M73" s="92"/>
      <c r="N73" s="92"/>
      <c r="O73" s="92"/>
      <c r="P73" s="92"/>
      <c r="Q73" s="92"/>
      <c r="R73" s="92"/>
    </row>
    <row r="74" spans="1:21">
      <c r="A74" s="92"/>
      <c r="B74" s="92"/>
      <c r="C74" s="92"/>
      <c r="D74" s="92"/>
      <c r="E74" s="92"/>
      <c r="F74" s="92"/>
      <c r="G74" s="92"/>
      <c r="H74" s="92"/>
      <c r="I74" s="92"/>
      <c r="J74" s="92"/>
      <c r="K74" s="92"/>
      <c r="L74" s="92"/>
      <c r="M74" s="92"/>
      <c r="N74" s="92"/>
      <c r="O74" s="92"/>
      <c r="P74" s="92"/>
      <c r="Q74" s="92"/>
      <c r="R74" s="92"/>
    </row>
    <row r="75" spans="1:21">
      <c r="A75" s="92"/>
      <c r="B75" s="92"/>
      <c r="C75" s="92"/>
      <c r="D75" s="92"/>
      <c r="E75" s="92"/>
      <c r="F75" s="92"/>
      <c r="G75" s="92"/>
      <c r="H75" s="92"/>
      <c r="I75" s="92"/>
      <c r="J75" s="92"/>
      <c r="K75" s="92"/>
      <c r="L75" s="92"/>
      <c r="M75" s="92"/>
      <c r="N75" s="92"/>
      <c r="O75" s="92"/>
      <c r="P75" s="92"/>
      <c r="Q75" s="92"/>
      <c r="R75" s="92"/>
    </row>
    <row r="76" spans="1:21">
      <c r="A76" s="92"/>
      <c r="B76" s="92"/>
      <c r="C76" s="92"/>
      <c r="D76" s="92"/>
      <c r="E76" s="92"/>
      <c r="F76" s="92"/>
      <c r="G76" s="92"/>
      <c r="H76" s="92"/>
      <c r="I76" s="92"/>
      <c r="J76" s="92"/>
      <c r="K76" s="92"/>
      <c r="L76" s="92"/>
      <c r="M76" s="92"/>
      <c r="N76" s="92"/>
      <c r="O76" s="92"/>
      <c r="P76" s="92"/>
      <c r="Q76" s="92"/>
      <c r="R76" s="92"/>
    </row>
    <row r="77" spans="1:21">
      <c r="A77" s="92"/>
      <c r="B77" s="92"/>
      <c r="C77" s="92"/>
      <c r="D77" s="92"/>
      <c r="E77" s="92"/>
      <c r="F77" s="92"/>
      <c r="G77" s="92"/>
      <c r="H77" s="92"/>
      <c r="I77" s="92"/>
      <c r="J77" s="92"/>
      <c r="K77" s="92"/>
      <c r="L77" s="92"/>
      <c r="M77" s="92"/>
      <c r="N77" s="92"/>
      <c r="O77" s="92"/>
      <c r="P77" s="92"/>
      <c r="Q77" s="92"/>
      <c r="R77" s="92"/>
    </row>
    <row r="78" spans="1:21">
      <c r="A78" s="92"/>
      <c r="B78" s="92"/>
      <c r="C78" s="92"/>
      <c r="D78" s="92"/>
      <c r="E78" s="92"/>
      <c r="F78" s="92"/>
      <c r="G78" s="92"/>
      <c r="H78" s="92"/>
      <c r="I78" s="92"/>
      <c r="J78" s="92"/>
      <c r="K78" s="92"/>
      <c r="L78" s="92"/>
      <c r="M78" s="92"/>
      <c r="N78" s="92"/>
      <c r="O78" s="92"/>
      <c r="P78" s="92"/>
      <c r="Q78" s="92"/>
      <c r="R78" s="92"/>
    </row>
    <row r="79" spans="1:21">
      <c r="A79" s="92"/>
      <c r="B79" s="92"/>
      <c r="C79" s="92"/>
      <c r="D79" s="92"/>
      <c r="E79" s="92"/>
      <c r="F79" s="92"/>
      <c r="G79" s="92"/>
      <c r="H79" s="92"/>
      <c r="I79" s="92"/>
      <c r="J79" s="92"/>
      <c r="K79" s="92"/>
      <c r="L79" s="92"/>
      <c r="M79" s="92"/>
      <c r="N79" s="92"/>
      <c r="O79" s="92"/>
      <c r="P79" s="92"/>
      <c r="Q79" s="92"/>
      <c r="R79" s="92"/>
    </row>
    <row r="80" spans="1:21">
      <c r="A80" s="92"/>
      <c r="B80" s="92"/>
      <c r="C80" s="92"/>
      <c r="D80" s="92"/>
      <c r="E80" s="92"/>
      <c r="F80" s="92"/>
      <c r="G80" s="92"/>
      <c r="H80" s="92"/>
      <c r="I80" s="92"/>
      <c r="J80" s="92"/>
      <c r="K80" s="92"/>
      <c r="L80" s="92"/>
      <c r="M80" s="92"/>
      <c r="N80" s="92"/>
      <c r="O80" s="92"/>
      <c r="P80" s="92"/>
      <c r="Q80" s="92"/>
      <c r="R80" s="92"/>
    </row>
    <row r="81" spans="1:18">
      <c r="A81" s="92"/>
      <c r="B81" s="92"/>
      <c r="C81" s="92"/>
      <c r="D81" s="92"/>
      <c r="E81" s="92"/>
      <c r="F81" s="92"/>
      <c r="G81" s="92"/>
      <c r="H81" s="92"/>
      <c r="I81" s="92"/>
      <c r="J81" s="92"/>
      <c r="K81" s="92"/>
      <c r="L81" s="92"/>
      <c r="M81" s="92"/>
      <c r="N81" s="92"/>
      <c r="O81" s="92"/>
      <c r="P81" s="92"/>
      <c r="Q81" s="92"/>
      <c r="R81" s="92"/>
    </row>
  </sheetData>
  <mergeCells count="46">
    <mergeCell ref="A66:A68"/>
    <mergeCell ref="B66:B68"/>
    <mergeCell ref="A72:B72"/>
    <mergeCell ref="A48:A50"/>
    <mergeCell ref="B48:B50"/>
    <mergeCell ref="A69:B69"/>
    <mergeCell ref="A70:B70"/>
    <mergeCell ref="A71:B71"/>
    <mergeCell ref="A63:A65"/>
    <mergeCell ref="B63:B65"/>
    <mergeCell ref="A60:A62"/>
    <mergeCell ref="B60:B62"/>
    <mergeCell ref="A39:A41"/>
    <mergeCell ref="B39:B41"/>
    <mergeCell ref="A42:A44"/>
    <mergeCell ref="B42:B44"/>
    <mergeCell ref="A57:A59"/>
    <mergeCell ref="B57:B59"/>
    <mergeCell ref="A45:A47"/>
    <mergeCell ref="B45:B47"/>
    <mergeCell ref="A51:A53"/>
    <mergeCell ref="A54:A56"/>
    <mergeCell ref="B54:B56"/>
    <mergeCell ref="B51:B53"/>
    <mergeCell ref="A30:A32"/>
    <mergeCell ref="B30:B32"/>
    <mergeCell ref="A33:A35"/>
    <mergeCell ref="B33:B35"/>
    <mergeCell ref="A36:A38"/>
    <mergeCell ref="B36:B38"/>
    <mergeCell ref="A21:A23"/>
    <mergeCell ref="B21:B23"/>
    <mergeCell ref="A24:A26"/>
    <mergeCell ref="B24:B26"/>
    <mergeCell ref="A27:A29"/>
    <mergeCell ref="B27:B29"/>
    <mergeCell ref="A18:R18"/>
    <mergeCell ref="A19:A20"/>
    <mergeCell ref="B19:B20"/>
    <mergeCell ref="R19:R20"/>
    <mergeCell ref="C19:Q19"/>
    <mergeCell ref="A7:R7"/>
    <mergeCell ref="A8:R8"/>
    <mergeCell ref="A9:R9"/>
    <mergeCell ref="A10:R10"/>
    <mergeCell ref="A12:R12"/>
  </mergeCells>
  <conditionalFormatting sqref="C22 C25 D28 D31 E34">
    <cfRule type="expression" dxfId="218" priority="483" stopIfTrue="1">
      <formula>C21&lt;&gt;0</formula>
    </cfRule>
  </conditionalFormatting>
  <conditionalFormatting sqref="R24">
    <cfRule type="expression" dxfId="217" priority="456" stopIfTrue="1">
      <formula>SUM($C24:$Q24)&lt;&gt;100%</formula>
    </cfRule>
  </conditionalFormatting>
  <conditionalFormatting sqref="R57">
    <cfRule type="expression" dxfId="216" priority="235" stopIfTrue="1">
      <formula>SUM($C57:$Q57)&lt;&gt;100%</formula>
    </cfRule>
  </conditionalFormatting>
  <conditionalFormatting sqref="R21">
    <cfRule type="expression" dxfId="215" priority="246" stopIfTrue="1">
      <formula>SUM($C21:$Q21)&lt;&gt;100%</formula>
    </cfRule>
  </conditionalFormatting>
  <conditionalFormatting sqref="R27">
    <cfRule type="expression" dxfId="214" priority="245" stopIfTrue="1">
      <formula>SUM($C27:$Q27)&lt;&gt;100%</formula>
    </cfRule>
  </conditionalFormatting>
  <conditionalFormatting sqref="R30">
    <cfRule type="expression" dxfId="213" priority="244" stopIfTrue="1">
      <formula>SUM($C30:$Q30)&lt;&gt;100%</formula>
    </cfRule>
  </conditionalFormatting>
  <conditionalFormatting sqref="R33">
    <cfRule type="expression" dxfId="212" priority="243" stopIfTrue="1">
      <formula>SUM($C33:$Q33)&lt;&gt;100%</formula>
    </cfRule>
  </conditionalFormatting>
  <conditionalFormatting sqref="R36">
    <cfRule type="expression" dxfId="211" priority="242" stopIfTrue="1">
      <formula>SUM($C36:$Q36)&lt;&gt;100%</formula>
    </cfRule>
  </conditionalFormatting>
  <conditionalFormatting sqref="R39">
    <cfRule type="expression" dxfId="210" priority="241" stopIfTrue="1">
      <formula>SUM($C39:$Q39)&lt;&gt;100%</formula>
    </cfRule>
  </conditionalFormatting>
  <conditionalFormatting sqref="R42">
    <cfRule type="expression" dxfId="209" priority="240" stopIfTrue="1">
      <formula>SUM($C42:$Q42)&lt;&gt;100%</formula>
    </cfRule>
  </conditionalFormatting>
  <conditionalFormatting sqref="R45">
    <cfRule type="expression" dxfId="208" priority="239" stopIfTrue="1">
      <formula>SUM($C45:$Q45)&lt;&gt;100%</formula>
    </cfRule>
  </conditionalFormatting>
  <conditionalFormatting sqref="R48">
    <cfRule type="expression" dxfId="207" priority="238" stopIfTrue="1">
      <formula>SUM($C48:$Q48)&lt;&gt;100%</formula>
    </cfRule>
  </conditionalFormatting>
  <conditionalFormatting sqref="R51">
    <cfRule type="expression" dxfId="206" priority="237" stopIfTrue="1">
      <formula>SUM($C51:$Q51)&lt;&gt;100%</formula>
    </cfRule>
  </conditionalFormatting>
  <conditionalFormatting sqref="R54">
    <cfRule type="expression" dxfId="205" priority="236" stopIfTrue="1">
      <formula>SUM($C54:$Q54)&lt;&gt;100%</formula>
    </cfRule>
  </conditionalFormatting>
  <conditionalFormatting sqref="Q22">
    <cfRule type="expression" dxfId="204" priority="212" stopIfTrue="1">
      <formula>Q21&lt;&gt;0</formula>
    </cfRule>
  </conditionalFormatting>
  <conditionalFormatting sqref="F28">
    <cfRule type="expression" dxfId="203" priority="200" stopIfTrue="1">
      <formula>F27&lt;&gt;0</formula>
    </cfRule>
  </conditionalFormatting>
  <conditionalFormatting sqref="I31">
    <cfRule type="expression" dxfId="202" priority="188" stopIfTrue="1">
      <formula>I30&lt;&gt;0</formula>
    </cfRule>
  </conditionalFormatting>
  <conditionalFormatting sqref="Q34">
    <cfRule type="expression" dxfId="201" priority="176" stopIfTrue="1">
      <formula>Q33&lt;&gt;0</formula>
    </cfRule>
  </conditionalFormatting>
  <conditionalFormatting sqref="R66">
    <cfRule type="expression" dxfId="200" priority="225" stopIfTrue="1">
      <formula>SUM($C66:$Q66)&lt;&gt;100%</formula>
    </cfRule>
  </conditionalFormatting>
  <conditionalFormatting sqref="D37">
    <cfRule type="expression" dxfId="199" priority="164" stopIfTrue="1">
      <formula>D36&lt;&gt;0</formula>
    </cfRule>
  </conditionalFormatting>
  <conditionalFormatting sqref="R63">
    <cfRule type="expression" dxfId="198" priority="223" stopIfTrue="1">
      <formula>SUM($C63:$Q63)&lt;&gt;100%</formula>
    </cfRule>
  </conditionalFormatting>
  <conditionalFormatting sqref="G40">
    <cfRule type="expression" dxfId="197" priority="152" stopIfTrue="1">
      <formula>G39&lt;&gt;0</formula>
    </cfRule>
  </conditionalFormatting>
  <conditionalFormatting sqref="R60">
    <cfRule type="expression" dxfId="196" priority="221" stopIfTrue="1">
      <formula>SUM($C60:$Q60)&lt;&gt;100%</formula>
    </cfRule>
  </conditionalFormatting>
  <conditionalFormatting sqref="D22">
    <cfRule type="expression" dxfId="195" priority="220" stopIfTrue="1">
      <formula>D21&lt;&gt;0</formula>
    </cfRule>
  </conditionalFormatting>
  <conditionalFormatting sqref="E22">
    <cfRule type="expression" dxfId="194" priority="219" stopIfTrue="1">
      <formula>E21&lt;&gt;0</formula>
    </cfRule>
  </conditionalFormatting>
  <conditionalFormatting sqref="F22">
    <cfRule type="expression" dxfId="193" priority="218" stopIfTrue="1">
      <formula>F21&lt;&gt;0</formula>
    </cfRule>
  </conditionalFormatting>
  <conditionalFormatting sqref="G22">
    <cfRule type="expression" dxfId="192" priority="217" stopIfTrue="1">
      <formula>G21&lt;&gt;0</formula>
    </cfRule>
  </conditionalFormatting>
  <conditionalFormatting sqref="H22">
    <cfRule type="expression" dxfId="191" priority="216" stopIfTrue="1">
      <formula>H21&lt;&gt;0</formula>
    </cfRule>
  </conditionalFormatting>
  <conditionalFormatting sqref="I22">
    <cfRule type="expression" dxfId="190" priority="215" stopIfTrue="1">
      <formula>I21&lt;&gt;0</formula>
    </cfRule>
  </conditionalFormatting>
  <conditionalFormatting sqref="J22">
    <cfRule type="expression" dxfId="189" priority="214" stopIfTrue="1">
      <formula>J21&lt;&gt;0</formula>
    </cfRule>
  </conditionalFormatting>
  <conditionalFormatting sqref="K22:O22">
    <cfRule type="expression" dxfId="188" priority="213" stopIfTrue="1">
      <formula>K21&lt;&gt;0</formula>
    </cfRule>
  </conditionalFormatting>
  <conditionalFormatting sqref="D25">
    <cfRule type="expression" dxfId="187" priority="211" stopIfTrue="1">
      <formula>D24&lt;&gt;0</formula>
    </cfRule>
  </conditionalFormatting>
  <conditionalFormatting sqref="E25">
    <cfRule type="expression" dxfId="186" priority="210" stopIfTrue="1">
      <formula>E24&lt;&gt;0</formula>
    </cfRule>
  </conditionalFormatting>
  <conditionalFormatting sqref="F25">
    <cfRule type="expression" dxfId="185" priority="209" stopIfTrue="1">
      <formula>F24&lt;&gt;0</formula>
    </cfRule>
  </conditionalFormatting>
  <conditionalFormatting sqref="G25">
    <cfRule type="expression" dxfId="184" priority="208" stopIfTrue="1">
      <formula>G24&lt;&gt;0</formula>
    </cfRule>
  </conditionalFormatting>
  <conditionalFormatting sqref="H25">
    <cfRule type="expression" dxfId="183" priority="207" stopIfTrue="1">
      <formula>H24&lt;&gt;0</formula>
    </cfRule>
  </conditionalFormatting>
  <conditionalFormatting sqref="I25">
    <cfRule type="expression" dxfId="182" priority="206" stopIfTrue="1">
      <formula>I24&lt;&gt;0</formula>
    </cfRule>
  </conditionalFormatting>
  <conditionalFormatting sqref="J25">
    <cfRule type="expression" dxfId="181" priority="205" stopIfTrue="1">
      <formula>J24&lt;&gt;0</formula>
    </cfRule>
  </conditionalFormatting>
  <conditionalFormatting sqref="K25:O25">
    <cfRule type="expression" dxfId="180" priority="204" stopIfTrue="1">
      <formula>K24&lt;&gt;0</formula>
    </cfRule>
  </conditionalFormatting>
  <conditionalFormatting sqref="Q25">
    <cfRule type="expression" dxfId="179" priority="203" stopIfTrue="1">
      <formula>Q24&lt;&gt;0</formula>
    </cfRule>
  </conditionalFormatting>
  <conditionalFormatting sqref="C28">
    <cfRule type="expression" dxfId="178" priority="202" stopIfTrue="1">
      <formula>C27&lt;&gt;0</formula>
    </cfRule>
  </conditionalFormatting>
  <conditionalFormatting sqref="E28">
    <cfRule type="expression" dxfId="177" priority="201" stopIfTrue="1">
      <formula>E27&lt;&gt;0</formula>
    </cfRule>
  </conditionalFormatting>
  <conditionalFormatting sqref="G28">
    <cfRule type="expression" dxfId="176" priority="199" stopIfTrue="1">
      <formula>G27&lt;&gt;0</formula>
    </cfRule>
  </conditionalFormatting>
  <conditionalFormatting sqref="H28">
    <cfRule type="expression" dxfId="175" priority="198" stopIfTrue="1">
      <formula>H27&lt;&gt;0</formula>
    </cfRule>
  </conditionalFormatting>
  <conditionalFormatting sqref="I28">
    <cfRule type="expression" dxfId="174" priority="197" stopIfTrue="1">
      <formula>I27&lt;&gt;0</formula>
    </cfRule>
  </conditionalFormatting>
  <conditionalFormatting sqref="J28">
    <cfRule type="expression" dxfId="173" priority="196" stopIfTrue="1">
      <formula>J27&lt;&gt;0</formula>
    </cfRule>
  </conditionalFormatting>
  <conditionalFormatting sqref="K28:O28">
    <cfRule type="expression" dxfId="172" priority="195" stopIfTrue="1">
      <formula>K27&lt;&gt;0</formula>
    </cfRule>
  </conditionalFormatting>
  <conditionalFormatting sqref="Q28">
    <cfRule type="expression" dxfId="171" priority="194" stopIfTrue="1">
      <formula>Q27&lt;&gt;0</formula>
    </cfRule>
  </conditionalFormatting>
  <conditionalFormatting sqref="C31">
    <cfRule type="expression" dxfId="170" priority="193" stopIfTrue="1">
      <formula>C30&lt;&gt;0</formula>
    </cfRule>
  </conditionalFormatting>
  <conditionalFormatting sqref="E31">
    <cfRule type="expression" dxfId="169" priority="192" stopIfTrue="1">
      <formula>E30&lt;&gt;0</formula>
    </cfRule>
  </conditionalFormatting>
  <conditionalFormatting sqref="F31">
    <cfRule type="expression" dxfId="168" priority="191" stopIfTrue="1">
      <formula>F30&lt;&gt;0</formula>
    </cfRule>
  </conditionalFormatting>
  <conditionalFormatting sqref="G31">
    <cfRule type="expression" dxfId="167" priority="190" stopIfTrue="1">
      <formula>G30&lt;&gt;0</formula>
    </cfRule>
  </conditionalFormatting>
  <conditionalFormatting sqref="H31">
    <cfRule type="expression" dxfId="166" priority="189" stopIfTrue="1">
      <formula>H30&lt;&gt;0</formula>
    </cfRule>
  </conditionalFormatting>
  <conditionalFormatting sqref="J31">
    <cfRule type="expression" dxfId="165" priority="187" stopIfTrue="1">
      <formula>J30&lt;&gt;0</formula>
    </cfRule>
  </conditionalFormatting>
  <conditionalFormatting sqref="K31:O31">
    <cfRule type="expression" dxfId="164" priority="186" stopIfTrue="1">
      <formula>K30&lt;&gt;0</formula>
    </cfRule>
  </conditionalFormatting>
  <conditionalFormatting sqref="Q31">
    <cfRule type="expression" dxfId="163" priority="185" stopIfTrue="1">
      <formula>Q30&lt;&gt;0</formula>
    </cfRule>
  </conditionalFormatting>
  <conditionalFormatting sqref="C34">
    <cfRule type="expression" dxfId="162" priority="184" stopIfTrue="1">
      <formula>C33&lt;&gt;0</formula>
    </cfRule>
  </conditionalFormatting>
  <conditionalFormatting sqref="D34">
    <cfRule type="expression" dxfId="161" priority="183" stopIfTrue="1">
      <formula>D33&lt;&gt;0</formula>
    </cfRule>
  </conditionalFormatting>
  <conditionalFormatting sqref="F34">
    <cfRule type="expression" dxfId="160" priority="182" stopIfTrue="1">
      <formula>F33&lt;&gt;0</formula>
    </cfRule>
  </conditionalFormatting>
  <conditionalFormatting sqref="G34">
    <cfRule type="expression" dxfId="159" priority="181" stopIfTrue="1">
      <formula>G33&lt;&gt;0</formula>
    </cfRule>
  </conditionalFormatting>
  <conditionalFormatting sqref="H34">
    <cfRule type="expression" dxfId="158" priority="180" stopIfTrue="1">
      <formula>H33&lt;&gt;0</formula>
    </cfRule>
  </conditionalFormatting>
  <conditionalFormatting sqref="I34">
    <cfRule type="expression" dxfId="157" priority="179" stopIfTrue="1">
      <formula>I33&lt;&gt;0</formula>
    </cfRule>
  </conditionalFormatting>
  <conditionalFormatting sqref="J34">
    <cfRule type="expression" dxfId="156" priority="178" stopIfTrue="1">
      <formula>J33&lt;&gt;0</formula>
    </cfRule>
  </conditionalFormatting>
  <conditionalFormatting sqref="K34:O34">
    <cfRule type="expression" dxfId="155" priority="177" stopIfTrue="1">
      <formula>K33&lt;&gt;0</formula>
    </cfRule>
  </conditionalFormatting>
  <conditionalFormatting sqref="P43">
    <cfRule type="expression" dxfId="154" priority="9" stopIfTrue="1">
      <formula>P42&lt;&gt;0</formula>
    </cfRule>
  </conditionalFormatting>
  <conditionalFormatting sqref="P46">
    <cfRule type="expression" dxfId="153" priority="8" stopIfTrue="1">
      <formula>P45&lt;&gt;0</formula>
    </cfRule>
  </conditionalFormatting>
  <conditionalFormatting sqref="P49">
    <cfRule type="expression" dxfId="152" priority="7" stopIfTrue="1">
      <formula>P48&lt;&gt;0</formula>
    </cfRule>
  </conditionalFormatting>
  <conditionalFormatting sqref="P52">
    <cfRule type="expression" dxfId="151" priority="6" stopIfTrue="1">
      <formula>P51&lt;&gt;0</formula>
    </cfRule>
  </conditionalFormatting>
  <conditionalFormatting sqref="P55">
    <cfRule type="expression" dxfId="150" priority="5" stopIfTrue="1">
      <formula>P54&lt;&gt;0</formula>
    </cfRule>
  </conditionalFormatting>
  <conditionalFormatting sqref="P58">
    <cfRule type="expression" dxfId="149" priority="4" stopIfTrue="1">
      <formula>P57&lt;&gt;0</formula>
    </cfRule>
  </conditionalFormatting>
  <conditionalFormatting sqref="P61">
    <cfRule type="expression" dxfId="148" priority="3" stopIfTrue="1">
      <formula>P60&lt;&gt;0</formula>
    </cfRule>
  </conditionalFormatting>
  <conditionalFormatting sqref="P64">
    <cfRule type="expression" dxfId="147" priority="2" stopIfTrue="1">
      <formula>P63&lt;&gt;0</formula>
    </cfRule>
  </conditionalFormatting>
  <conditionalFormatting sqref="P67">
    <cfRule type="expression" dxfId="146" priority="1" stopIfTrue="1">
      <formula>P66&lt;&gt;0</formula>
    </cfRule>
  </conditionalFormatting>
  <conditionalFormatting sqref="E37">
    <cfRule type="expression" dxfId="145" priority="166" stopIfTrue="1">
      <formula>E36&lt;&gt;0</formula>
    </cfRule>
  </conditionalFormatting>
  <conditionalFormatting sqref="C37">
    <cfRule type="expression" dxfId="144" priority="165" stopIfTrue="1">
      <formula>C36&lt;&gt;0</formula>
    </cfRule>
  </conditionalFormatting>
  <conditionalFormatting sqref="F37">
    <cfRule type="expression" dxfId="143" priority="163" stopIfTrue="1">
      <formula>F36&lt;&gt;0</formula>
    </cfRule>
  </conditionalFormatting>
  <conditionalFormatting sqref="G37">
    <cfRule type="expression" dxfId="142" priority="162" stopIfTrue="1">
      <formula>G36&lt;&gt;0</formula>
    </cfRule>
  </conditionalFormatting>
  <conditionalFormatting sqref="H37">
    <cfRule type="expression" dxfId="141" priority="161" stopIfTrue="1">
      <formula>H36&lt;&gt;0</formula>
    </cfRule>
  </conditionalFormatting>
  <conditionalFormatting sqref="I37">
    <cfRule type="expression" dxfId="140" priority="160" stopIfTrue="1">
      <formula>I36&lt;&gt;0</formula>
    </cfRule>
  </conditionalFormatting>
  <conditionalFormatting sqref="J37">
    <cfRule type="expression" dxfId="139" priority="159" stopIfTrue="1">
      <formula>J36&lt;&gt;0</formula>
    </cfRule>
  </conditionalFormatting>
  <conditionalFormatting sqref="K37:O37">
    <cfRule type="expression" dxfId="138" priority="158" stopIfTrue="1">
      <formula>K36&lt;&gt;0</formula>
    </cfRule>
  </conditionalFormatting>
  <conditionalFormatting sqref="Q37">
    <cfRule type="expression" dxfId="137" priority="157" stopIfTrue="1">
      <formula>Q36&lt;&gt;0</formula>
    </cfRule>
  </conditionalFormatting>
  <conditionalFormatting sqref="E40">
    <cfRule type="expression" dxfId="136" priority="156" stopIfTrue="1">
      <formula>E39&lt;&gt;0</formula>
    </cfRule>
  </conditionalFormatting>
  <conditionalFormatting sqref="C40">
    <cfRule type="expression" dxfId="135" priority="155" stopIfTrue="1">
      <formula>C39&lt;&gt;0</formula>
    </cfRule>
  </conditionalFormatting>
  <conditionalFormatting sqref="D40">
    <cfRule type="expression" dxfId="134" priority="154" stopIfTrue="1">
      <formula>D39&lt;&gt;0</formula>
    </cfRule>
  </conditionalFormatting>
  <conditionalFormatting sqref="F40">
    <cfRule type="expression" dxfId="133" priority="153" stopIfTrue="1">
      <formula>F39&lt;&gt;0</formula>
    </cfRule>
  </conditionalFormatting>
  <conditionalFormatting sqref="H40">
    <cfRule type="expression" dxfId="132" priority="151" stopIfTrue="1">
      <formula>H39&lt;&gt;0</formula>
    </cfRule>
  </conditionalFormatting>
  <conditionalFormatting sqref="I40">
    <cfRule type="expression" dxfId="131" priority="150" stopIfTrue="1">
      <formula>I39&lt;&gt;0</formula>
    </cfRule>
  </conditionalFormatting>
  <conditionalFormatting sqref="J40">
    <cfRule type="expression" dxfId="130" priority="149" stopIfTrue="1">
      <formula>J39&lt;&gt;0</formula>
    </cfRule>
  </conditionalFormatting>
  <conditionalFormatting sqref="K40:O40">
    <cfRule type="expression" dxfId="129" priority="148" stopIfTrue="1">
      <formula>K39&lt;&gt;0</formula>
    </cfRule>
  </conditionalFormatting>
  <conditionalFormatting sqref="Q40">
    <cfRule type="expression" dxfId="128" priority="147" stopIfTrue="1">
      <formula>Q39&lt;&gt;0</formula>
    </cfRule>
  </conditionalFormatting>
  <conditionalFormatting sqref="E43">
    <cfRule type="expression" dxfId="127" priority="146" stopIfTrue="1">
      <formula>E42&lt;&gt;0</formula>
    </cfRule>
  </conditionalFormatting>
  <conditionalFormatting sqref="C43">
    <cfRule type="expression" dxfId="126" priority="145" stopIfTrue="1">
      <formula>C42&lt;&gt;0</formula>
    </cfRule>
  </conditionalFormatting>
  <conditionalFormatting sqref="D43">
    <cfRule type="expression" dxfId="125" priority="144" stopIfTrue="1">
      <formula>D42&lt;&gt;0</formula>
    </cfRule>
  </conditionalFormatting>
  <conditionalFormatting sqref="F43">
    <cfRule type="expression" dxfId="124" priority="143" stopIfTrue="1">
      <formula>F42&lt;&gt;0</formula>
    </cfRule>
  </conditionalFormatting>
  <conditionalFormatting sqref="G43">
    <cfRule type="expression" dxfId="123" priority="142" stopIfTrue="1">
      <formula>G42&lt;&gt;0</formula>
    </cfRule>
  </conditionalFormatting>
  <conditionalFormatting sqref="H43">
    <cfRule type="expression" dxfId="122" priority="141" stopIfTrue="1">
      <formula>H42&lt;&gt;0</formula>
    </cfRule>
  </conditionalFormatting>
  <conditionalFormatting sqref="I43">
    <cfRule type="expression" dxfId="121" priority="140" stopIfTrue="1">
      <formula>I42&lt;&gt;0</formula>
    </cfRule>
  </conditionalFormatting>
  <conditionalFormatting sqref="J43">
    <cfRule type="expression" dxfId="120" priority="139" stopIfTrue="1">
      <formula>J42&lt;&gt;0</formula>
    </cfRule>
  </conditionalFormatting>
  <conditionalFormatting sqref="K43:O43">
    <cfRule type="expression" dxfId="119" priority="138" stopIfTrue="1">
      <formula>K42&lt;&gt;0</formula>
    </cfRule>
  </conditionalFormatting>
  <conditionalFormatting sqref="Q43">
    <cfRule type="expression" dxfId="118" priority="137" stopIfTrue="1">
      <formula>Q42&lt;&gt;0</formula>
    </cfRule>
  </conditionalFormatting>
  <conditionalFormatting sqref="E46">
    <cfRule type="expression" dxfId="117" priority="136" stopIfTrue="1">
      <formula>E45&lt;&gt;0</formula>
    </cfRule>
  </conditionalFormatting>
  <conditionalFormatting sqref="C46">
    <cfRule type="expression" dxfId="116" priority="135" stopIfTrue="1">
      <formula>C45&lt;&gt;0</formula>
    </cfRule>
  </conditionalFormatting>
  <conditionalFormatting sqref="D46">
    <cfRule type="expression" dxfId="115" priority="134" stopIfTrue="1">
      <formula>D45&lt;&gt;0</formula>
    </cfRule>
  </conditionalFormatting>
  <conditionalFormatting sqref="F46">
    <cfRule type="expression" dxfId="114" priority="133" stopIfTrue="1">
      <formula>F45&lt;&gt;0</formula>
    </cfRule>
  </conditionalFormatting>
  <conditionalFormatting sqref="G46">
    <cfRule type="expression" dxfId="113" priority="132" stopIfTrue="1">
      <formula>G45&lt;&gt;0</formula>
    </cfRule>
  </conditionalFormatting>
  <conditionalFormatting sqref="H46">
    <cfRule type="expression" dxfId="112" priority="131" stopIfTrue="1">
      <formula>H45&lt;&gt;0</formula>
    </cfRule>
  </conditionalFormatting>
  <conditionalFormatting sqref="I46">
    <cfRule type="expression" dxfId="111" priority="130" stopIfTrue="1">
      <formula>I45&lt;&gt;0</formula>
    </cfRule>
  </conditionalFormatting>
  <conditionalFormatting sqref="J46">
    <cfRule type="expression" dxfId="110" priority="129" stopIfTrue="1">
      <formula>J45&lt;&gt;0</formula>
    </cfRule>
  </conditionalFormatting>
  <conditionalFormatting sqref="K46:O46">
    <cfRule type="expression" dxfId="109" priority="128" stopIfTrue="1">
      <formula>K45&lt;&gt;0</formula>
    </cfRule>
  </conditionalFormatting>
  <conditionalFormatting sqref="Q46">
    <cfRule type="expression" dxfId="108" priority="127" stopIfTrue="1">
      <formula>Q45&lt;&gt;0</formula>
    </cfRule>
  </conditionalFormatting>
  <conditionalFormatting sqref="E49">
    <cfRule type="expression" dxfId="107" priority="126" stopIfTrue="1">
      <formula>E48&lt;&gt;0</formula>
    </cfRule>
  </conditionalFormatting>
  <conditionalFormatting sqref="C49">
    <cfRule type="expression" dxfId="106" priority="125" stopIfTrue="1">
      <formula>C48&lt;&gt;0</formula>
    </cfRule>
  </conditionalFormatting>
  <conditionalFormatting sqref="D49">
    <cfRule type="expression" dxfId="105" priority="124" stopIfTrue="1">
      <formula>D48&lt;&gt;0</formula>
    </cfRule>
  </conditionalFormatting>
  <conditionalFormatting sqref="F49">
    <cfRule type="expression" dxfId="104" priority="123" stopIfTrue="1">
      <formula>F48&lt;&gt;0</formula>
    </cfRule>
  </conditionalFormatting>
  <conditionalFormatting sqref="G49">
    <cfRule type="expression" dxfId="103" priority="122" stopIfTrue="1">
      <formula>G48&lt;&gt;0</formula>
    </cfRule>
  </conditionalFormatting>
  <conditionalFormatting sqref="H49">
    <cfRule type="expression" dxfId="102" priority="121" stopIfTrue="1">
      <formula>H48&lt;&gt;0</formula>
    </cfRule>
  </conditionalFormatting>
  <conditionalFormatting sqref="I49">
    <cfRule type="expression" dxfId="101" priority="120" stopIfTrue="1">
      <formula>I48&lt;&gt;0</formula>
    </cfRule>
  </conditionalFormatting>
  <conditionalFormatting sqref="J49">
    <cfRule type="expression" dxfId="100" priority="119" stopIfTrue="1">
      <formula>J48&lt;&gt;0</formula>
    </cfRule>
  </conditionalFormatting>
  <conditionalFormatting sqref="K49:O49">
    <cfRule type="expression" dxfId="99" priority="118" stopIfTrue="1">
      <formula>K48&lt;&gt;0</formula>
    </cfRule>
  </conditionalFormatting>
  <conditionalFormatting sqref="Q49">
    <cfRule type="expression" dxfId="98" priority="117" stopIfTrue="1">
      <formula>Q48&lt;&gt;0</formula>
    </cfRule>
  </conditionalFormatting>
  <conditionalFormatting sqref="E52">
    <cfRule type="expression" dxfId="97" priority="116" stopIfTrue="1">
      <formula>E51&lt;&gt;0</formula>
    </cfRule>
  </conditionalFormatting>
  <conditionalFormatting sqref="C52">
    <cfRule type="expression" dxfId="96" priority="115" stopIfTrue="1">
      <formula>C51&lt;&gt;0</formula>
    </cfRule>
  </conditionalFormatting>
  <conditionalFormatting sqref="D52">
    <cfRule type="expression" dxfId="95" priority="114" stopIfTrue="1">
      <formula>D51&lt;&gt;0</formula>
    </cfRule>
  </conditionalFormatting>
  <conditionalFormatting sqref="F52">
    <cfRule type="expression" dxfId="94" priority="113" stopIfTrue="1">
      <formula>F51&lt;&gt;0</formula>
    </cfRule>
  </conditionalFormatting>
  <conditionalFormatting sqref="G52">
    <cfRule type="expression" dxfId="93" priority="112" stopIfTrue="1">
      <formula>G51&lt;&gt;0</formula>
    </cfRule>
  </conditionalFormatting>
  <conditionalFormatting sqref="H52">
    <cfRule type="expression" dxfId="92" priority="111" stopIfTrue="1">
      <formula>H51&lt;&gt;0</formula>
    </cfRule>
  </conditionalFormatting>
  <conditionalFormatting sqref="I52">
    <cfRule type="expression" dxfId="91" priority="110" stopIfTrue="1">
      <formula>I51&lt;&gt;0</formula>
    </cfRule>
  </conditionalFormatting>
  <conditionalFormatting sqref="J52">
    <cfRule type="expression" dxfId="90" priority="109" stopIfTrue="1">
      <formula>J51&lt;&gt;0</formula>
    </cfRule>
  </conditionalFormatting>
  <conditionalFormatting sqref="K52:O52">
    <cfRule type="expression" dxfId="89" priority="108" stopIfTrue="1">
      <formula>K51&lt;&gt;0</formula>
    </cfRule>
  </conditionalFormatting>
  <conditionalFormatting sqref="Q52">
    <cfRule type="expression" dxfId="88" priority="107" stopIfTrue="1">
      <formula>Q51&lt;&gt;0</formula>
    </cfRule>
  </conditionalFormatting>
  <conditionalFormatting sqref="E55">
    <cfRule type="expression" dxfId="87" priority="106" stopIfTrue="1">
      <formula>E54&lt;&gt;0</formula>
    </cfRule>
  </conditionalFormatting>
  <conditionalFormatting sqref="C55">
    <cfRule type="expression" dxfId="86" priority="105" stopIfTrue="1">
      <formula>C54&lt;&gt;0</formula>
    </cfRule>
  </conditionalFormatting>
  <conditionalFormatting sqref="D55">
    <cfRule type="expression" dxfId="85" priority="104" stopIfTrue="1">
      <formula>D54&lt;&gt;0</formula>
    </cfRule>
  </conditionalFormatting>
  <conditionalFormatting sqref="F55">
    <cfRule type="expression" dxfId="84" priority="103" stopIfTrue="1">
      <formula>F54&lt;&gt;0</formula>
    </cfRule>
  </conditionalFormatting>
  <conditionalFormatting sqref="G55">
    <cfRule type="expression" dxfId="83" priority="102" stopIfTrue="1">
      <formula>G54&lt;&gt;0</formula>
    </cfRule>
  </conditionalFormatting>
  <conditionalFormatting sqref="H55">
    <cfRule type="expression" dxfId="82" priority="101" stopIfTrue="1">
      <formula>H54&lt;&gt;0</formula>
    </cfRule>
  </conditionalFormatting>
  <conditionalFormatting sqref="I55">
    <cfRule type="expression" dxfId="81" priority="100" stopIfTrue="1">
      <formula>I54&lt;&gt;0</formula>
    </cfRule>
  </conditionalFormatting>
  <conditionalFormatting sqref="J55">
    <cfRule type="expression" dxfId="80" priority="99" stopIfTrue="1">
      <formula>J54&lt;&gt;0</formula>
    </cfRule>
  </conditionalFormatting>
  <conditionalFormatting sqref="K55:O55">
    <cfRule type="expression" dxfId="79" priority="98" stopIfTrue="1">
      <formula>K54&lt;&gt;0</formula>
    </cfRule>
  </conditionalFormatting>
  <conditionalFormatting sqref="Q55">
    <cfRule type="expression" dxfId="78" priority="97" stopIfTrue="1">
      <formula>Q54&lt;&gt;0</formula>
    </cfRule>
  </conditionalFormatting>
  <conditionalFormatting sqref="E58">
    <cfRule type="expression" dxfId="77" priority="96" stopIfTrue="1">
      <formula>E57&lt;&gt;0</formula>
    </cfRule>
  </conditionalFormatting>
  <conditionalFormatting sqref="C58">
    <cfRule type="expression" dxfId="76" priority="95" stopIfTrue="1">
      <formula>C57&lt;&gt;0</formula>
    </cfRule>
  </conditionalFormatting>
  <conditionalFormatting sqref="D58">
    <cfRule type="expression" dxfId="75" priority="94" stopIfTrue="1">
      <formula>D57&lt;&gt;0</formula>
    </cfRule>
  </conditionalFormatting>
  <conditionalFormatting sqref="F58">
    <cfRule type="expression" dxfId="74" priority="93" stopIfTrue="1">
      <formula>F57&lt;&gt;0</formula>
    </cfRule>
  </conditionalFormatting>
  <conditionalFormatting sqref="G58">
    <cfRule type="expression" dxfId="73" priority="92" stopIfTrue="1">
      <formula>G57&lt;&gt;0</formula>
    </cfRule>
  </conditionalFormatting>
  <conditionalFormatting sqref="H58">
    <cfRule type="expression" dxfId="72" priority="91" stopIfTrue="1">
      <formula>H57&lt;&gt;0</formula>
    </cfRule>
  </conditionalFormatting>
  <conditionalFormatting sqref="I58">
    <cfRule type="expression" dxfId="71" priority="90" stopIfTrue="1">
      <formula>I57&lt;&gt;0</formula>
    </cfRule>
  </conditionalFormatting>
  <conditionalFormatting sqref="J58">
    <cfRule type="expression" dxfId="70" priority="89" stopIfTrue="1">
      <formula>J57&lt;&gt;0</formula>
    </cfRule>
  </conditionalFormatting>
  <conditionalFormatting sqref="K58:O58">
    <cfRule type="expression" dxfId="69" priority="88" stopIfTrue="1">
      <formula>K57&lt;&gt;0</formula>
    </cfRule>
  </conditionalFormatting>
  <conditionalFormatting sqref="Q58">
    <cfRule type="expression" dxfId="68" priority="87" stopIfTrue="1">
      <formula>Q57&lt;&gt;0</formula>
    </cfRule>
  </conditionalFormatting>
  <conditionalFormatting sqref="E61">
    <cfRule type="expression" dxfId="67" priority="86" stopIfTrue="1">
      <formula>E60&lt;&gt;0</formula>
    </cfRule>
  </conditionalFormatting>
  <conditionalFormatting sqref="C61">
    <cfRule type="expression" dxfId="66" priority="85" stopIfTrue="1">
      <formula>C60&lt;&gt;0</formula>
    </cfRule>
  </conditionalFormatting>
  <conditionalFormatting sqref="D61">
    <cfRule type="expression" dxfId="65" priority="84" stopIfTrue="1">
      <formula>D60&lt;&gt;0</formula>
    </cfRule>
  </conditionalFormatting>
  <conditionalFormatting sqref="F61">
    <cfRule type="expression" dxfId="64" priority="83" stopIfTrue="1">
      <formula>F60&lt;&gt;0</formula>
    </cfRule>
  </conditionalFormatting>
  <conditionalFormatting sqref="G61">
    <cfRule type="expression" dxfId="63" priority="82" stopIfTrue="1">
      <formula>G60&lt;&gt;0</formula>
    </cfRule>
  </conditionalFormatting>
  <conditionalFormatting sqref="H61">
    <cfRule type="expression" dxfId="62" priority="81" stopIfTrue="1">
      <formula>H60&lt;&gt;0</formula>
    </cfRule>
  </conditionalFormatting>
  <conditionalFormatting sqref="I61">
    <cfRule type="expression" dxfId="61" priority="80" stopIfTrue="1">
      <formula>I60&lt;&gt;0</formula>
    </cfRule>
  </conditionalFormatting>
  <conditionalFormatting sqref="J61">
    <cfRule type="expression" dxfId="60" priority="79" stopIfTrue="1">
      <formula>J60&lt;&gt;0</formula>
    </cfRule>
  </conditionalFormatting>
  <conditionalFormatting sqref="K61:O61">
    <cfRule type="expression" dxfId="59" priority="78" stopIfTrue="1">
      <formula>K60&lt;&gt;0</formula>
    </cfRule>
  </conditionalFormatting>
  <conditionalFormatting sqref="Q61">
    <cfRule type="expression" dxfId="58" priority="77" stopIfTrue="1">
      <formula>Q60&lt;&gt;0</formula>
    </cfRule>
  </conditionalFormatting>
  <conditionalFormatting sqref="E64">
    <cfRule type="expression" dxfId="57" priority="76" stopIfTrue="1">
      <formula>E63&lt;&gt;0</formula>
    </cfRule>
  </conditionalFormatting>
  <conditionalFormatting sqref="C64">
    <cfRule type="expression" dxfId="56" priority="75" stopIfTrue="1">
      <formula>C63&lt;&gt;0</formula>
    </cfRule>
  </conditionalFormatting>
  <conditionalFormatting sqref="D64">
    <cfRule type="expression" dxfId="55" priority="74" stopIfTrue="1">
      <formula>D63&lt;&gt;0</formula>
    </cfRule>
  </conditionalFormatting>
  <conditionalFormatting sqref="F64">
    <cfRule type="expression" dxfId="54" priority="73" stopIfTrue="1">
      <formula>F63&lt;&gt;0</formula>
    </cfRule>
  </conditionalFormatting>
  <conditionalFormatting sqref="G64">
    <cfRule type="expression" dxfId="53" priority="72" stopIfTrue="1">
      <formula>G63&lt;&gt;0</formula>
    </cfRule>
  </conditionalFormatting>
  <conditionalFormatting sqref="H64">
    <cfRule type="expression" dxfId="52" priority="71" stopIfTrue="1">
      <formula>H63&lt;&gt;0</formula>
    </cfRule>
  </conditionalFormatting>
  <conditionalFormatting sqref="I64">
    <cfRule type="expression" dxfId="51" priority="70" stopIfTrue="1">
      <formula>I63&lt;&gt;0</formula>
    </cfRule>
  </conditionalFormatting>
  <conditionalFormatting sqref="J64">
    <cfRule type="expression" dxfId="50" priority="69" stopIfTrue="1">
      <formula>J63&lt;&gt;0</formula>
    </cfRule>
  </conditionalFormatting>
  <conditionalFormatting sqref="K64:O64">
    <cfRule type="expression" dxfId="49" priority="68" stopIfTrue="1">
      <formula>K63&lt;&gt;0</formula>
    </cfRule>
  </conditionalFormatting>
  <conditionalFormatting sqref="Q64">
    <cfRule type="expression" dxfId="48" priority="67" stopIfTrue="1">
      <formula>Q63&lt;&gt;0</formula>
    </cfRule>
  </conditionalFormatting>
  <conditionalFormatting sqref="E67">
    <cfRule type="expression" dxfId="47" priority="66" stopIfTrue="1">
      <formula>E66&lt;&gt;0</formula>
    </cfRule>
  </conditionalFormatting>
  <conditionalFormatting sqref="C67">
    <cfRule type="expression" dxfId="46" priority="65" stopIfTrue="1">
      <formula>C66&lt;&gt;0</formula>
    </cfRule>
  </conditionalFormatting>
  <conditionalFormatting sqref="D67">
    <cfRule type="expression" dxfId="45" priority="64" stopIfTrue="1">
      <formula>D66&lt;&gt;0</formula>
    </cfRule>
  </conditionalFormatting>
  <conditionalFormatting sqref="F67">
    <cfRule type="expression" dxfId="44" priority="63" stopIfTrue="1">
      <formula>F66&lt;&gt;0</formula>
    </cfRule>
  </conditionalFormatting>
  <conditionalFormatting sqref="G67">
    <cfRule type="expression" dxfId="43" priority="62" stopIfTrue="1">
      <formula>G66&lt;&gt;0</formula>
    </cfRule>
  </conditionalFormatting>
  <conditionalFormatting sqref="H67">
    <cfRule type="expression" dxfId="42" priority="61" stopIfTrue="1">
      <formula>H66&lt;&gt;0</formula>
    </cfRule>
  </conditionalFormatting>
  <conditionalFormatting sqref="I67">
    <cfRule type="expression" dxfId="41" priority="60" stopIfTrue="1">
      <formula>I66&lt;&gt;0</formula>
    </cfRule>
  </conditionalFormatting>
  <conditionalFormatting sqref="J67">
    <cfRule type="expression" dxfId="40" priority="59" stopIfTrue="1">
      <formula>J66&lt;&gt;0</formula>
    </cfRule>
  </conditionalFormatting>
  <conditionalFormatting sqref="K67:O67">
    <cfRule type="expression" dxfId="39" priority="58" stopIfTrue="1">
      <formula>K66&lt;&gt;0</formula>
    </cfRule>
  </conditionalFormatting>
  <conditionalFormatting sqref="Q67">
    <cfRule type="expression" dxfId="38" priority="57" stopIfTrue="1">
      <formula>Q66&lt;&gt;0</formula>
    </cfRule>
  </conditionalFormatting>
  <conditionalFormatting sqref="P22">
    <cfRule type="expression" dxfId="37" priority="16" stopIfTrue="1">
      <formula>P21&lt;&gt;0</formula>
    </cfRule>
  </conditionalFormatting>
  <conditionalFormatting sqref="P25">
    <cfRule type="expression" dxfId="36" priority="15" stopIfTrue="1">
      <formula>P24&lt;&gt;0</formula>
    </cfRule>
  </conditionalFormatting>
  <conditionalFormatting sqref="P28">
    <cfRule type="expression" dxfId="35" priority="14" stopIfTrue="1">
      <formula>P27&lt;&gt;0</formula>
    </cfRule>
  </conditionalFormatting>
  <conditionalFormatting sqref="P31">
    <cfRule type="expression" dxfId="34" priority="13" stopIfTrue="1">
      <formula>P30&lt;&gt;0</formula>
    </cfRule>
  </conditionalFormatting>
  <conditionalFormatting sqref="P34">
    <cfRule type="expression" dxfId="33" priority="12" stopIfTrue="1">
      <formula>P33&lt;&gt;0</formula>
    </cfRule>
  </conditionalFormatting>
  <conditionalFormatting sqref="P37">
    <cfRule type="expression" dxfId="32" priority="11" stopIfTrue="1">
      <formula>P36&lt;&gt;0</formula>
    </cfRule>
  </conditionalFormatting>
  <conditionalFormatting sqref="P40">
    <cfRule type="expression" dxfId="31" priority="10" stopIfTrue="1">
      <formula>P39&lt;&gt;0</formula>
    </cfRule>
  </conditionalFormatting>
  <pageMargins left="0.78740157480314965" right="0.59055118110236227" top="0.19685039370078741" bottom="0.59055118110236227" header="0.31496062992125984" footer="0.31496062992125984"/>
  <pageSetup paperSize="9" scale="28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DCE6F1"/>
    <pageSetUpPr fitToPage="1"/>
  </sheetPr>
  <dimension ref="A1:AA84"/>
  <sheetViews>
    <sheetView topLeftCell="A31" zoomScale="70" zoomScaleNormal="70" zoomScaleSheetLayoutView="80" workbookViewId="0">
      <selection activeCell="G69" sqref="G69:O69"/>
    </sheetView>
  </sheetViews>
  <sheetFormatPr defaultColWidth="9.140625" defaultRowHeight="12.75"/>
  <cols>
    <col min="1" max="1" width="9.28515625" style="7" bestFit="1" customWidth="1"/>
    <col min="2" max="2" width="43" style="7" customWidth="1"/>
    <col min="3" max="17" width="23" style="7" customWidth="1"/>
    <col min="18" max="18" width="22" style="7" bestFit="1" customWidth="1"/>
    <col min="19" max="19" width="9.140625" style="7"/>
    <col min="20" max="20" width="15.5703125" style="110" bestFit="1" customWidth="1"/>
    <col min="21" max="21" width="13.28515625" style="7" bestFit="1" customWidth="1"/>
    <col min="22" max="16384" width="9.140625" style="7"/>
  </cols>
  <sheetData>
    <row r="1" spans="1:27" s="25" customFormat="1">
      <c r="A1" s="55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T1" s="105"/>
    </row>
    <row r="2" spans="1:27" s="25" customFormat="1">
      <c r="A2" s="55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T2" s="105"/>
    </row>
    <row r="3" spans="1:27" s="25" customFormat="1">
      <c r="A3" s="55"/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T3" s="105"/>
    </row>
    <row r="4" spans="1:27" s="18" customFormat="1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0"/>
      <c r="T4" s="106"/>
    </row>
    <row r="5" spans="1:27" s="18" customFormat="1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0"/>
      <c r="T5" s="106"/>
    </row>
    <row r="6" spans="1:27" s="18" customFormat="1" ht="18.75" customHeight="1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0"/>
      <c r="T6" s="106"/>
    </row>
    <row r="7" spans="1:27" s="18" customFormat="1" ht="15">
      <c r="A7" s="313" t="s">
        <v>0</v>
      </c>
      <c r="B7" s="313"/>
      <c r="C7" s="313"/>
      <c r="D7" s="313"/>
      <c r="E7" s="313"/>
      <c r="F7" s="313"/>
      <c r="G7" s="313"/>
      <c r="H7" s="313"/>
      <c r="I7" s="313"/>
      <c r="J7" s="313"/>
      <c r="K7" s="313"/>
      <c r="L7" s="313"/>
      <c r="M7" s="313"/>
      <c r="N7" s="313"/>
      <c r="O7" s="313"/>
      <c r="P7" s="313"/>
      <c r="Q7" s="313"/>
      <c r="R7" s="313"/>
      <c r="S7" s="58"/>
      <c r="T7" s="107"/>
    </row>
    <row r="8" spans="1:27" s="18" customFormat="1" ht="15">
      <c r="A8" s="313" t="s">
        <v>15</v>
      </c>
      <c r="B8" s="313"/>
      <c r="C8" s="313"/>
      <c r="D8" s="313"/>
      <c r="E8" s="313"/>
      <c r="F8" s="313"/>
      <c r="G8" s="313"/>
      <c r="H8" s="313"/>
      <c r="I8" s="313"/>
      <c r="J8" s="313"/>
      <c r="K8" s="313"/>
      <c r="L8" s="313"/>
      <c r="M8" s="313"/>
      <c r="N8" s="313"/>
      <c r="O8" s="313"/>
      <c r="P8" s="313"/>
      <c r="Q8" s="313"/>
      <c r="R8" s="313"/>
      <c r="S8" s="58"/>
      <c r="T8" s="107"/>
    </row>
    <row r="9" spans="1:27" s="18" customFormat="1" ht="15">
      <c r="A9" s="313" t="s">
        <v>1</v>
      </c>
      <c r="B9" s="313"/>
      <c r="C9" s="313"/>
      <c r="D9" s="313"/>
      <c r="E9" s="313"/>
      <c r="F9" s="313"/>
      <c r="G9" s="313"/>
      <c r="H9" s="313"/>
      <c r="I9" s="313"/>
      <c r="J9" s="313"/>
      <c r="K9" s="313"/>
      <c r="L9" s="313"/>
      <c r="M9" s="313"/>
      <c r="N9" s="313"/>
      <c r="O9" s="313"/>
      <c r="P9" s="313"/>
      <c r="Q9" s="313"/>
      <c r="R9" s="313"/>
      <c r="S9" s="58"/>
      <c r="T9" s="107"/>
    </row>
    <row r="10" spans="1:27" s="18" customFormat="1" ht="15">
      <c r="A10" s="313" t="s">
        <v>149</v>
      </c>
      <c r="B10" s="313"/>
      <c r="C10" s="313"/>
      <c r="D10" s="313"/>
      <c r="E10" s="313"/>
      <c r="F10" s="313"/>
      <c r="G10" s="313"/>
      <c r="H10" s="313"/>
      <c r="I10" s="313"/>
      <c r="J10" s="313"/>
      <c r="K10" s="313"/>
      <c r="L10" s="313"/>
      <c r="M10" s="313"/>
      <c r="N10" s="313"/>
      <c r="O10" s="313"/>
      <c r="P10" s="313"/>
      <c r="Q10" s="313"/>
      <c r="R10" s="313"/>
      <c r="S10" s="58"/>
      <c r="T10" s="107"/>
    </row>
    <row r="11" spans="1:27" s="25" customFormat="1" ht="14.25">
      <c r="A11" s="131"/>
      <c r="B11" s="131"/>
      <c r="C11" s="131"/>
      <c r="D11" s="131"/>
      <c r="E11" s="131"/>
      <c r="F11" s="131"/>
      <c r="G11" s="131"/>
      <c r="H11" s="131"/>
      <c r="I11" s="131"/>
      <c r="J11" s="131"/>
      <c r="K11" s="131"/>
      <c r="L11" s="131"/>
      <c r="M11" s="131"/>
      <c r="N11" s="131"/>
      <c r="O11" s="131"/>
      <c r="P11" s="131"/>
      <c r="Q11" s="131"/>
      <c r="R11" s="131"/>
      <c r="T11" s="105"/>
    </row>
    <row r="12" spans="1:27" s="25" customFormat="1" ht="15">
      <c r="A12" s="314" t="str">
        <f>'RESUMO GERAL'!$A$8</f>
        <v>OBRA: REFORMA DO TERMINAL HIDROVIÁRIO DE ITAITUBA</v>
      </c>
      <c r="B12" s="314"/>
      <c r="C12" s="314"/>
      <c r="D12" s="314"/>
      <c r="E12" s="314"/>
      <c r="F12" s="314"/>
      <c r="G12" s="314"/>
      <c r="H12" s="314"/>
      <c r="I12" s="314"/>
      <c r="J12" s="314"/>
      <c r="K12" s="314"/>
      <c r="L12" s="314"/>
      <c r="M12" s="314"/>
      <c r="N12" s="314"/>
      <c r="O12" s="314"/>
      <c r="P12" s="314"/>
      <c r="Q12" s="314"/>
      <c r="R12" s="314"/>
      <c r="S12" s="47"/>
      <c r="T12" s="108"/>
      <c r="U12" s="47"/>
      <c r="V12" s="47"/>
      <c r="W12" s="48"/>
      <c r="X12" s="48"/>
      <c r="AA12" s="46"/>
    </row>
    <row r="13" spans="1:27" s="25" customFormat="1" ht="15">
      <c r="A13" s="124" t="str">
        <f>'RESUMO GERAL'!$A$9</f>
        <v>LOCAL: ITAITUBA/PA</v>
      </c>
      <c r="B13" s="132"/>
      <c r="C13" s="132"/>
      <c r="D13" s="132"/>
      <c r="E13" s="132"/>
      <c r="F13" s="132"/>
      <c r="G13" s="132"/>
      <c r="H13" s="132"/>
      <c r="I13" s="132"/>
      <c r="J13" s="132"/>
      <c r="K13" s="132"/>
      <c r="L13" s="132"/>
      <c r="M13" s="132"/>
      <c r="N13" s="132"/>
      <c r="O13" s="132"/>
      <c r="P13" s="132"/>
      <c r="Q13" s="132"/>
      <c r="R13" s="132"/>
      <c r="S13" s="49"/>
      <c r="T13" s="109"/>
      <c r="U13" s="49"/>
      <c r="V13" s="49"/>
      <c r="W13" s="50"/>
      <c r="X13" s="50"/>
      <c r="AA13" s="46"/>
    </row>
    <row r="14" spans="1:27" s="25" customFormat="1" ht="15">
      <c r="A14" s="124" t="str">
        <f>'RESUMO GERAL'!$A$10</f>
        <v>TABELAS DE REFERÊNCIA: SINAPI ABRIL/2022 - SEDOP MAIO/2022 - (DESONERADAS)</v>
      </c>
      <c r="B14" s="132"/>
      <c r="C14" s="132"/>
      <c r="D14" s="132"/>
      <c r="E14" s="132"/>
      <c r="F14" s="132"/>
      <c r="G14" s="132"/>
      <c r="H14" s="132"/>
      <c r="I14" s="132"/>
      <c r="J14" s="132"/>
      <c r="K14" s="132"/>
      <c r="L14" s="132"/>
      <c r="M14" s="132"/>
      <c r="N14" s="132"/>
      <c r="O14" s="132"/>
      <c r="P14" s="132"/>
      <c r="Q14" s="132"/>
      <c r="R14" s="132"/>
      <c r="S14" s="49"/>
      <c r="T14" s="109"/>
      <c r="U14" s="49"/>
      <c r="V14"/>
      <c r="W14"/>
      <c r="X14"/>
      <c r="Y14"/>
      <c r="AA14" s="46"/>
    </row>
    <row r="15" spans="1:27" s="25" customFormat="1" ht="15">
      <c r="A15" s="124" t="str">
        <f>'RESUMO GERAL'!$A$11</f>
        <v>DATA: 22/04/2022</v>
      </c>
      <c r="B15" s="132"/>
      <c r="C15" s="132"/>
      <c r="D15" s="132"/>
      <c r="E15" s="132"/>
      <c r="F15" s="132"/>
      <c r="G15" s="132"/>
      <c r="H15" s="132"/>
      <c r="I15" s="132"/>
      <c r="J15" s="132"/>
      <c r="K15" s="132"/>
      <c r="L15" s="132"/>
      <c r="M15" s="132"/>
      <c r="N15" s="132"/>
      <c r="O15" s="132"/>
      <c r="P15" s="132"/>
      <c r="Q15" s="132"/>
      <c r="R15" s="132"/>
      <c r="S15" s="49"/>
      <c r="T15" s="109"/>
      <c r="U15" s="49"/>
      <c r="V15"/>
      <c r="W15"/>
      <c r="X15"/>
      <c r="Y15"/>
      <c r="AA15" s="46"/>
    </row>
    <row r="16" spans="1:27" s="25" customFormat="1" ht="15">
      <c r="A16" s="124"/>
      <c r="B16" s="132"/>
      <c r="C16" s="132"/>
      <c r="D16" s="132"/>
      <c r="E16" s="132"/>
      <c r="F16" s="132"/>
      <c r="G16" s="132"/>
      <c r="H16" s="132"/>
      <c r="I16" s="132"/>
      <c r="J16" s="132"/>
      <c r="K16" s="132"/>
      <c r="L16" s="132"/>
      <c r="M16" s="132"/>
      <c r="N16" s="132"/>
      <c r="O16" s="132"/>
      <c r="P16" s="132"/>
      <c r="Q16" s="132"/>
      <c r="R16" s="132"/>
      <c r="S16" s="49"/>
      <c r="T16" s="109"/>
      <c r="U16" s="49"/>
      <c r="V16"/>
      <c r="W16"/>
      <c r="X16"/>
      <c r="Y16"/>
      <c r="AA16" s="46"/>
    </row>
    <row r="17" spans="1:25" ht="15">
      <c r="A17" s="136"/>
      <c r="B17" s="136"/>
      <c r="C17" s="136"/>
      <c r="D17" s="136"/>
      <c r="E17" s="136"/>
      <c r="F17" s="136"/>
      <c r="G17" s="136"/>
      <c r="H17" s="136"/>
      <c r="I17" s="136"/>
      <c r="J17" s="136"/>
      <c r="K17" s="136"/>
      <c r="L17" s="136"/>
      <c r="M17" s="136"/>
      <c r="N17" s="136"/>
      <c r="O17" s="136"/>
      <c r="P17" s="136"/>
      <c r="Q17" s="136"/>
      <c r="R17" s="136"/>
      <c r="V17"/>
      <c r="W17"/>
      <c r="X17"/>
      <c r="Y17"/>
    </row>
    <row r="18" spans="1:25" ht="15">
      <c r="A18" s="315" t="s">
        <v>7</v>
      </c>
      <c r="B18" s="315"/>
      <c r="C18" s="315"/>
      <c r="D18" s="315"/>
      <c r="E18" s="315"/>
      <c r="F18" s="315"/>
      <c r="G18" s="315"/>
      <c r="H18" s="315"/>
      <c r="I18" s="315"/>
      <c r="J18" s="315"/>
      <c r="K18" s="315"/>
      <c r="L18" s="315"/>
      <c r="M18" s="315"/>
      <c r="N18" s="315"/>
      <c r="O18" s="315"/>
      <c r="P18" s="315"/>
      <c r="Q18" s="315"/>
      <c r="R18" s="315"/>
      <c r="V18"/>
      <c r="W18"/>
      <c r="X18"/>
      <c r="Y18"/>
    </row>
    <row r="19" spans="1:25" ht="15">
      <c r="A19" s="286" t="s">
        <v>2</v>
      </c>
      <c r="B19" s="286" t="s">
        <v>8</v>
      </c>
      <c r="C19" s="294" t="s">
        <v>9</v>
      </c>
      <c r="D19" s="295"/>
      <c r="E19" s="295"/>
      <c r="F19" s="295"/>
      <c r="G19" s="295"/>
      <c r="H19" s="295"/>
      <c r="I19" s="295"/>
      <c r="J19" s="295"/>
      <c r="K19" s="295"/>
      <c r="L19" s="295"/>
      <c r="M19" s="295"/>
      <c r="N19" s="295"/>
      <c r="O19" s="295"/>
      <c r="P19" s="295"/>
      <c r="Q19" s="316"/>
      <c r="R19" s="289" t="s">
        <v>3</v>
      </c>
      <c r="V19"/>
      <c r="W19"/>
      <c r="X19"/>
      <c r="Y19"/>
    </row>
    <row r="20" spans="1:25">
      <c r="A20" s="287"/>
      <c r="B20" s="287"/>
      <c r="C20" s="11">
        <v>1</v>
      </c>
      <c r="D20" s="11">
        <v>2</v>
      </c>
      <c r="E20" s="11">
        <v>3</v>
      </c>
      <c r="F20" s="11">
        <v>4</v>
      </c>
      <c r="G20" s="11">
        <v>5</v>
      </c>
      <c r="H20" s="11">
        <v>6</v>
      </c>
      <c r="I20" s="11">
        <v>7</v>
      </c>
      <c r="J20" s="11">
        <v>8</v>
      </c>
      <c r="K20" s="11">
        <v>9</v>
      </c>
      <c r="L20" s="11">
        <v>10</v>
      </c>
      <c r="M20" s="11">
        <v>11</v>
      </c>
      <c r="N20" s="11">
        <v>12</v>
      </c>
      <c r="O20" s="11">
        <v>13</v>
      </c>
      <c r="P20" s="11">
        <v>14</v>
      </c>
      <c r="Q20" s="11">
        <v>15</v>
      </c>
      <c r="R20" s="290"/>
    </row>
    <row r="21" spans="1:25">
      <c r="A21" s="291">
        <v>1</v>
      </c>
      <c r="B21" s="293" t="e">
        <f>VLOOKUP(A21,RCON,2,0)</f>
        <v>#NAME?</v>
      </c>
      <c r="C21" s="134"/>
      <c r="D21" s="134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134">
        <f>SUM(C21:Q21)</f>
        <v>0</v>
      </c>
    </row>
    <row r="22" spans="1:25" ht="7.5" customHeight="1">
      <c r="A22" s="291"/>
      <c r="B22" s="293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"/>
    </row>
    <row r="23" spans="1:25">
      <c r="A23" s="292"/>
      <c r="B23" s="293"/>
      <c r="C23" s="137" t="str">
        <f t="shared" ref="C23:Q23" si="0">IF(C21&lt;&gt;0,C21*$R23,"")</f>
        <v/>
      </c>
      <c r="D23" s="137" t="str">
        <f t="shared" si="0"/>
        <v/>
      </c>
      <c r="E23" s="4" t="str">
        <f t="shared" si="0"/>
        <v/>
      </c>
      <c r="F23" s="4" t="str">
        <f t="shared" si="0"/>
        <v/>
      </c>
      <c r="G23" s="4" t="str">
        <f t="shared" si="0"/>
        <v/>
      </c>
      <c r="H23" s="4" t="str">
        <f t="shared" si="0"/>
        <v/>
      </c>
      <c r="I23" s="4" t="str">
        <f t="shared" si="0"/>
        <v/>
      </c>
      <c r="J23" s="4" t="str">
        <f t="shared" si="0"/>
        <v/>
      </c>
      <c r="K23" s="4" t="str">
        <f t="shared" si="0"/>
        <v/>
      </c>
      <c r="L23" s="4" t="str">
        <f t="shared" ref="L23:M23" si="1">IF(L21&lt;&gt;0,L21*$R23,"")</f>
        <v/>
      </c>
      <c r="M23" s="4" t="str">
        <f t="shared" si="1"/>
        <v/>
      </c>
      <c r="N23" s="4" t="str">
        <f t="shared" ref="N23:O23" si="2">IF(N21&lt;&gt;0,N21*$R23,"")</f>
        <v/>
      </c>
      <c r="O23" s="4" t="str">
        <f t="shared" si="2"/>
        <v/>
      </c>
      <c r="P23" s="4" t="str">
        <f t="shared" ref="P23" si="3">IF(P21&lt;&gt;0,P21*$R23,"")</f>
        <v/>
      </c>
      <c r="Q23" s="4" t="str">
        <f t="shared" si="0"/>
        <v/>
      </c>
      <c r="R23" s="5" t="e">
        <f>#REF!</f>
        <v>#REF!</v>
      </c>
      <c r="S23" s="7">
        <v>1</v>
      </c>
      <c r="T23" s="110" t="e">
        <f>VLOOKUP(A21,RCON,3,0)</f>
        <v>#NAME?</v>
      </c>
      <c r="U23" s="7" t="e">
        <f>R23=T23</f>
        <v>#REF!</v>
      </c>
    </row>
    <row r="24" spans="1:25">
      <c r="A24" s="291">
        <v>2</v>
      </c>
      <c r="B24" s="293" t="e">
        <f>VLOOKUP(A24,RCON,2,0)</f>
        <v>#NAME?</v>
      </c>
      <c r="C24" s="134"/>
      <c r="D24" s="134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134">
        <f>SUM(C24:Q24)</f>
        <v>0</v>
      </c>
    </row>
    <row r="25" spans="1:25" ht="7.5" customHeight="1">
      <c r="A25" s="291"/>
      <c r="B25" s="293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"/>
    </row>
    <row r="26" spans="1:25">
      <c r="A26" s="292"/>
      <c r="B26" s="293"/>
      <c r="C26" s="137" t="str">
        <f t="shared" ref="C26:Q26" si="4">IF(C24&lt;&gt;0,C24*$R26,"")</f>
        <v/>
      </c>
      <c r="D26" s="137" t="str">
        <f t="shared" si="4"/>
        <v/>
      </c>
      <c r="E26" s="4" t="str">
        <f t="shared" si="4"/>
        <v/>
      </c>
      <c r="F26" s="4" t="str">
        <f t="shared" si="4"/>
        <v/>
      </c>
      <c r="G26" s="4" t="str">
        <f t="shared" si="4"/>
        <v/>
      </c>
      <c r="H26" s="4" t="str">
        <f t="shared" si="4"/>
        <v/>
      </c>
      <c r="I26" s="4" t="str">
        <f t="shared" si="4"/>
        <v/>
      </c>
      <c r="J26" s="4" t="str">
        <f t="shared" si="4"/>
        <v/>
      </c>
      <c r="K26" s="4" t="str">
        <f t="shared" si="4"/>
        <v/>
      </c>
      <c r="L26" s="4" t="str">
        <f t="shared" ref="L26:M26" si="5">IF(L24&lt;&gt;0,L24*$R26,"")</f>
        <v/>
      </c>
      <c r="M26" s="4" t="str">
        <f t="shared" si="5"/>
        <v/>
      </c>
      <c r="N26" s="4" t="str">
        <f t="shared" ref="N26:O26" si="6">IF(N24&lt;&gt;0,N24*$R26,"")</f>
        <v/>
      </c>
      <c r="O26" s="4" t="str">
        <f t="shared" si="6"/>
        <v/>
      </c>
      <c r="P26" s="4" t="str">
        <f t="shared" ref="P26" si="7">IF(P24&lt;&gt;0,P24*$R26,"")</f>
        <v/>
      </c>
      <c r="Q26" s="4" t="str">
        <f t="shared" si="4"/>
        <v/>
      </c>
      <c r="R26" s="5" t="e">
        <f>#REF!</f>
        <v>#REF!</v>
      </c>
      <c r="S26" s="7">
        <v>2</v>
      </c>
      <c r="T26" s="110" t="e">
        <f>VLOOKUP(A24,RCON,3,0)</f>
        <v>#NAME?</v>
      </c>
      <c r="U26" s="7" t="e">
        <f>R26=T26</f>
        <v>#REF!</v>
      </c>
    </row>
    <row r="27" spans="1:25" ht="15" customHeight="1">
      <c r="A27" s="291">
        <v>3</v>
      </c>
      <c r="B27" s="293" t="e">
        <f>VLOOKUP(A27,RCON,2,0)</f>
        <v>#NAME?</v>
      </c>
      <c r="C27" s="134"/>
      <c r="D27" s="134"/>
      <c r="E27" s="134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134">
        <f>SUM(C27:Q27)</f>
        <v>0</v>
      </c>
    </row>
    <row r="28" spans="1:25" ht="7.5" customHeight="1">
      <c r="A28" s="291"/>
      <c r="B28" s="293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"/>
    </row>
    <row r="29" spans="1:25">
      <c r="A29" s="292"/>
      <c r="B29" s="293"/>
      <c r="C29" s="137" t="str">
        <f t="shared" ref="C29:Q29" si="8">IF(C27&lt;&gt;0,C27*$R29,"")</f>
        <v/>
      </c>
      <c r="D29" s="137" t="str">
        <f t="shared" si="8"/>
        <v/>
      </c>
      <c r="E29" s="137" t="str">
        <f t="shared" si="8"/>
        <v/>
      </c>
      <c r="F29" s="4" t="str">
        <f t="shared" si="8"/>
        <v/>
      </c>
      <c r="G29" s="4" t="str">
        <f t="shared" si="8"/>
        <v/>
      </c>
      <c r="H29" s="4" t="str">
        <f t="shared" si="8"/>
        <v/>
      </c>
      <c r="I29" s="4" t="str">
        <f t="shared" si="8"/>
        <v/>
      </c>
      <c r="J29" s="4" t="str">
        <f t="shared" si="8"/>
        <v/>
      </c>
      <c r="K29" s="4" t="str">
        <f t="shared" si="8"/>
        <v/>
      </c>
      <c r="L29" s="4" t="str">
        <f t="shared" ref="L29:M29" si="9">IF(L27&lt;&gt;0,L27*$R29,"")</f>
        <v/>
      </c>
      <c r="M29" s="4" t="str">
        <f t="shared" si="9"/>
        <v/>
      </c>
      <c r="N29" s="4" t="str">
        <f t="shared" ref="N29:O29" si="10">IF(N27&lt;&gt;0,N27*$R29,"")</f>
        <v/>
      </c>
      <c r="O29" s="4" t="str">
        <f t="shared" si="10"/>
        <v/>
      </c>
      <c r="P29" s="4" t="str">
        <f t="shared" ref="P29" si="11">IF(P27&lt;&gt;0,P27*$R29,"")</f>
        <v/>
      </c>
      <c r="Q29" s="4" t="str">
        <f t="shared" si="8"/>
        <v/>
      </c>
      <c r="R29" s="5" t="e">
        <f>#REF!</f>
        <v>#REF!</v>
      </c>
      <c r="S29" s="7">
        <v>3</v>
      </c>
      <c r="T29" s="110" t="e">
        <f>VLOOKUP(A27,RCON,3,0)</f>
        <v>#NAME?</v>
      </c>
      <c r="U29" s="7" t="e">
        <f>R29=T29</f>
        <v>#REF!</v>
      </c>
    </row>
    <row r="30" spans="1:25">
      <c r="A30" s="291">
        <v>4</v>
      </c>
      <c r="B30" s="293" t="e">
        <f>VLOOKUP(A30,RCON,2,0)</f>
        <v>#NAME?</v>
      </c>
      <c r="C30" s="2"/>
      <c r="D30" s="134"/>
      <c r="E30" s="134"/>
      <c r="F30" s="134"/>
      <c r="G30" s="134"/>
      <c r="H30" s="2"/>
      <c r="I30" s="2"/>
      <c r="J30" s="2"/>
      <c r="K30" s="2"/>
      <c r="L30" s="2"/>
      <c r="M30" s="2"/>
      <c r="N30" s="2"/>
      <c r="O30" s="2"/>
      <c r="P30" s="2"/>
      <c r="Q30" s="2"/>
      <c r="R30" s="134">
        <f>SUM(C30:Q30)</f>
        <v>0</v>
      </c>
    </row>
    <row r="31" spans="1:25" ht="7.5" customHeight="1">
      <c r="A31" s="291"/>
      <c r="B31" s="293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"/>
    </row>
    <row r="32" spans="1:25">
      <c r="A32" s="292"/>
      <c r="B32" s="293"/>
      <c r="C32" s="4" t="str">
        <f t="shared" ref="C32:Q32" si="12">IF(C30&lt;&gt;0,C30*$R32,"")</f>
        <v/>
      </c>
      <c r="D32" s="137" t="str">
        <f t="shared" si="12"/>
        <v/>
      </c>
      <c r="E32" s="137" t="str">
        <f t="shared" si="12"/>
        <v/>
      </c>
      <c r="F32" s="137" t="str">
        <f t="shared" si="12"/>
        <v/>
      </c>
      <c r="G32" s="137" t="str">
        <f t="shared" si="12"/>
        <v/>
      </c>
      <c r="H32" s="4" t="str">
        <f t="shared" si="12"/>
        <v/>
      </c>
      <c r="I32" s="4" t="str">
        <f t="shared" si="12"/>
        <v/>
      </c>
      <c r="J32" s="4" t="str">
        <f t="shared" si="12"/>
        <v/>
      </c>
      <c r="K32" s="4" t="str">
        <f t="shared" si="12"/>
        <v/>
      </c>
      <c r="L32" s="4" t="str">
        <f t="shared" ref="L32:M32" si="13">IF(L30&lt;&gt;0,L30*$R32,"")</f>
        <v/>
      </c>
      <c r="M32" s="4" t="str">
        <f t="shared" si="13"/>
        <v/>
      </c>
      <c r="N32" s="4" t="str">
        <f t="shared" ref="N32:O32" si="14">IF(N30&lt;&gt;0,N30*$R32,"")</f>
        <v/>
      </c>
      <c r="O32" s="4" t="str">
        <f t="shared" si="14"/>
        <v/>
      </c>
      <c r="P32" s="4" t="str">
        <f t="shared" ref="P32" si="15">IF(P30&lt;&gt;0,P30*$R32,"")</f>
        <v/>
      </c>
      <c r="Q32" s="4" t="str">
        <f t="shared" si="12"/>
        <v/>
      </c>
      <c r="R32" s="5" t="e">
        <f>#REF!</f>
        <v>#REF!</v>
      </c>
      <c r="S32" s="7">
        <v>4</v>
      </c>
      <c r="T32" s="110" t="e">
        <f>VLOOKUP(A30,RCON,3,0)</f>
        <v>#NAME?</v>
      </c>
      <c r="U32" s="7" t="e">
        <f>R32=T32</f>
        <v>#REF!</v>
      </c>
    </row>
    <row r="33" spans="1:21">
      <c r="A33" s="291">
        <v>5</v>
      </c>
      <c r="B33" s="293" t="e">
        <f>VLOOKUP(A33,RCON,2,0)</f>
        <v>#NAME?</v>
      </c>
      <c r="C33" s="2"/>
      <c r="D33" s="2"/>
      <c r="E33" s="134"/>
      <c r="F33" s="134"/>
      <c r="G33" s="134"/>
      <c r="H33" s="134"/>
      <c r="I33" s="134"/>
      <c r="J33" s="2"/>
      <c r="K33" s="2"/>
      <c r="L33" s="2"/>
      <c r="M33" s="2"/>
      <c r="N33" s="2"/>
      <c r="O33" s="2"/>
      <c r="P33" s="2"/>
      <c r="Q33" s="2"/>
      <c r="R33" s="134">
        <f>SUM(C33:Q33)</f>
        <v>0</v>
      </c>
    </row>
    <row r="34" spans="1:21" ht="7.5" customHeight="1">
      <c r="A34" s="291"/>
      <c r="B34" s="293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"/>
    </row>
    <row r="35" spans="1:21">
      <c r="A35" s="292"/>
      <c r="B35" s="293"/>
      <c r="C35" s="4" t="str">
        <f t="shared" ref="C35:Q35" si="16">IF(C33&lt;&gt;0,C33*$R35,"")</f>
        <v/>
      </c>
      <c r="D35" s="4" t="str">
        <f t="shared" si="16"/>
        <v/>
      </c>
      <c r="E35" s="137" t="str">
        <f t="shared" si="16"/>
        <v/>
      </c>
      <c r="F35" s="137" t="str">
        <f t="shared" si="16"/>
        <v/>
      </c>
      <c r="G35" s="137" t="str">
        <f t="shared" si="16"/>
        <v/>
      </c>
      <c r="H35" s="137" t="str">
        <f t="shared" si="16"/>
        <v/>
      </c>
      <c r="I35" s="137" t="str">
        <f t="shared" si="16"/>
        <v/>
      </c>
      <c r="J35" s="4" t="str">
        <f t="shared" si="16"/>
        <v/>
      </c>
      <c r="K35" s="4" t="str">
        <f t="shared" si="16"/>
        <v/>
      </c>
      <c r="L35" s="4" t="str">
        <f t="shared" ref="L35:M35" si="17">IF(L33&lt;&gt;0,L33*$R35,"")</f>
        <v/>
      </c>
      <c r="M35" s="4" t="str">
        <f t="shared" si="17"/>
        <v/>
      </c>
      <c r="N35" s="4" t="str">
        <f t="shared" ref="N35:O35" si="18">IF(N33&lt;&gt;0,N33*$R35,"")</f>
        <v/>
      </c>
      <c r="O35" s="4" t="str">
        <f t="shared" si="18"/>
        <v/>
      </c>
      <c r="P35" s="4" t="str">
        <f t="shared" ref="P35" si="19">IF(P33&lt;&gt;0,P33*$R35,"")</f>
        <v/>
      </c>
      <c r="Q35" s="4" t="str">
        <f t="shared" si="16"/>
        <v/>
      </c>
      <c r="R35" s="5" t="e">
        <f>#REF!</f>
        <v>#REF!</v>
      </c>
      <c r="S35" s="7">
        <v>5</v>
      </c>
      <c r="T35" s="110" t="e">
        <f>VLOOKUP(A33,RCON,3,0)</f>
        <v>#NAME?</v>
      </c>
      <c r="U35" s="7" t="e">
        <f>R35=T35</f>
        <v>#REF!</v>
      </c>
    </row>
    <row r="36" spans="1:21" ht="15" customHeight="1">
      <c r="A36" s="291">
        <v>6</v>
      </c>
      <c r="B36" s="293" t="e">
        <f>VLOOKUP(A36,RCON,2,0)</f>
        <v>#NAME?</v>
      </c>
      <c r="C36" s="2"/>
      <c r="D36" s="2"/>
      <c r="E36" s="2"/>
      <c r="F36" s="134"/>
      <c r="G36" s="134"/>
      <c r="H36" s="134"/>
      <c r="I36" s="134"/>
      <c r="J36" s="134"/>
      <c r="K36" s="2"/>
      <c r="L36" s="2"/>
      <c r="M36" s="2"/>
      <c r="N36" s="2"/>
      <c r="O36" s="2"/>
      <c r="P36" s="2"/>
      <c r="Q36" s="2"/>
      <c r="R36" s="134">
        <f>SUM(C36:Q36)</f>
        <v>0</v>
      </c>
    </row>
    <row r="37" spans="1:21" ht="7.5" customHeight="1">
      <c r="A37" s="291"/>
      <c r="B37" s="293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"/>
    </row>
    <row r="38" spans="1:21">
      <c r="A38" s="292"/>
      <c r="B38" s="293"/>
      <c r="C38" s="4" t="str">
        <f t="shared" ref="C38:Q38" si="20">IF(C36&lt;&gt;0,C36*$R38,"")</f>
        <v/>
      </c>
      <c r="D38" s="4" t="str">
        <f t="shared" si="20"/>
        <v/>
      </c>
      <c r="E38" s="4" t="str">
        <f t="shared" si="20"/>
        <v/>
      </c>
      <c r="F38" s="137" t="str">
        <f t="shared" si="20"/>
        <v/>
      </c>
      <c r="G38" s="137" t="str">
        <f t="shared" si="20"/>
        <v/>
      </c>
      <c r="H38" s="137" t="str">
        <f t="shared" si="20"/>
        <v/>
      </c>
      <c r="I38" s="137" t="str">
        <f t="shared" si="20"/>
        <v/>
      </c>
      <c r="J38" s="137" t="str">
        <f t="shared" si="20"/>
        <v/>
      </c>
      <c r="K38" s="4" t="str">
        <f t="shared" si="20"/>
        <v/>
      </c>
      <c r="L38" s="4" t="str">
        <f t="shared" ref="L38:M38" si="21">IF(L36&lt;&gt;0,L36*$R38,"")</f>
        <v/>
      </c>
      <c r="M38" s="4" t="str">
        <f t="shared" si="21"/>
        <v/>
      </c>
      <c r="N38" s="4" t="str">
        <f t="shared" ref="N38:O38" si="22">IF(N36&lt;&gt;0,N36*$R38,"")</f>
        <v/>
      </c>
      <c r="O38" s="4" t="str">
        <f t="shared" si="22"/>
        <v/>
      </c>
      <c r="P38" s="4" t="str">
        <f t="shared" ref="P38" si="23">IF(P36&lt;&gt;0,P36*$R38,"")</f>
        <v/>
      </c>
      <c r="Q38" s="4" t="str">
        <f t="shared" si="20"/>
        <v/>
      </c>
      <c r="R38" s="5" t="e">
        <f>#REF!</f>
        <v>#REF!</v>
      </c>
      <c r="S38" s="7">
        <v>6</v>
      </c>
      <c r="T38" s="110" t="e">
        <f>VLOOKUP(A36,RCON,3,0)</f>
        <v>#NAME?</v>
      </c>
      <c r="U38" s="7" t="e">
        <f>R38=T38</f>
        <v>#REF!</v>
      </c>
    </row>
    <row r="39" spans="1:21">
      <c r="A39" s="291">
        <v>7</v>
      </c>
      <c r="B39" s="293" t="e">
        <f>VLOOKUP(A39,RCON,2,0)</f>
        <v>#NAME?</v>
      </c>
      <c r="C39" s="2"/>
      <c r="D39" s="2"/>
      <c r="E39" s="2"/>
      <c r="F39" s="2"/>
      <c r="G39" s="2"/>
      <c r="H39" s="134"/>
      <c r="I39" s="134"/>
      <c r="J39" s="2"/>
      <c r="K39" s="2"/>
      <c r="L39" s="2"/>
      <c r="M39" s="2"/>
      <c r="N39" s="2"/>
      <c r="O39" s="2"/>
      <c r="P39" s="2"/>
      <c r="Q39" s="2"/>
      <c r="R39" s="134">
        <f>SUM(C39:Q39)</f>
        <v>0</v>
      </c>
    </row>
    <row r="40" spans="1:21" ht="7.5" customHeight="1">
      <c r="A40" s="291"/>
      <c r="B40" s="293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"/>
    </row>
    <row r="41" spans="1:21">
      <c r="A41" s="292"/>
      <c r="B41" s="293"/>
      <c r="C41" s="4" t="str">
        <f t="shared" ref="C41:Q41" si="24">IF(C39&lt;&gt;0,C39*$R41,"")</f>
        <v/>
      </c>
      <c r="D41" s="4" t="str">
        <f t="shared" si="24"/>
        <v/>
      </c>
      <c r="E41" s="4" t="str">
        <f t="shared" si="24"/>
        <v/>
      </c>
      <c r="F41" s="4" t="str">
        <f t="shared" si="24"/>
        <v/>
      </c>
      <c r="G41" s="4" t="str">
        <f t="shared" si="24"/>
        <v/>
      </c>
      <c r="H41" s="137" t="str">
        <f t="shared" si="24"/>
        <v/>
      </c>
      <c r="I41" s="137" t="str">
        <f t="shared" si="24"/>
        <v/>
      </c>
      <c r="J41" s="4" t="str">
        <f t="shared" si="24"/>
        <v/>
      </c>
      <c r="K41" s="4" t="str">
        <f t="shared" si="24"/>
        <v/>
      </c>
      <c r="L41" s="4" t="str">
        <f t="shared" ref="L41:M41" si="25">IF(L39&lt;&gt;0,L39*$R41,"")</f>
        <v/>
      </c>
      <c r="M41" s="4" t="str">
        <f t="shared" si="25"/>
        <v/>
      </c>
      <c r="N41" s="4" t="str">
        <f t="shared" ref="N41:O41" si="26">IF(N39&lt;&gt;0,N39*$R41,"")</f>
        <v/>
      </c>
      <c r="O41" s="4" t="str">
        <f t="shared" si="26"/>
        <v/>
      </c>
      <c r="P41" s="4" t="str">
        <f t="shared" ref="P41" si="27">IF(P39&lt;&gt;0,P39*$R41,"")</f>
        <v/>
      </c>
      <c r="Q41" s="4" t="str">
        <f t="shared" si="24"/>
        <v/>
      </c>
      <c r="R41" s="5" t="e">
        <f>#REF!</f>
        <v>#REF!</v>
      </c>
      <c r="S41" s="7">
        <v>7</v>
      </c>
      <c r="T41" s="110" t="e">
        <f>VLOOKUP(A39,RCON,3,0)</f>
        <v>#NAME?</v>
      </c>
      <c r="U41" s="7" t="e">
        <f>R41=T41</f>
        <v>#REF!</v>
      </c>
    </row>
    <row r="42" spans="1:21">
      <c r="A42" s="291">
        <v>8</v>
      </c>
      <c r="B42" s="293" t="e">
        <f>VLOOKUP(A42,RCON,2,0)</f>
        <v>#NAME?</v>
      </c>
      <c r="C42" s="2"/>
      <c r="D42" s="2"/>
      <c r="E42" s="2"/>
      <c r="F42" s="2"/>
      <c r="G42" s="2"/>
      <c r="H42" s="134"/>
      <c r="I42" s="134"/>
      <c r="J42" s="2"/>
      <c r="K42" s="2"/>
      <c r="L42" s="2"/>
      <c r="M42" s="2"/>
      <c r="N42" s="2"/>
      <c r="O42" s="2"/>
      <c r="P42" s="2"/>
      <c r="Q42" s="2"/>
      <c r="R42" s="134">
        <f>SUM(C42:Q42)</f>
        <v>0</v>
      </c>
    </row>
    <row r="43" spans="1:21" ht="7.5" customHeight="1">
      <c r="A43" s="291"/>
      <c r="B43" s="293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"/>
    </row>
    <row r="44" spans="1:21">
      <c r="A44" s="292"/>
      <c r="B44" s="293"/>
      <c r="C44" s="4" t="str">
        <f t="shared" ref="C44:Q44" si="28">IF(C42&lt;&gt;0,C42*$R44,"")</f>
        <v/>
      </c>
      <c r="D44" s="4" t="str">
        <f t="shared" si="28"/>
        <v/>
      </c>
      <c r="E44" s="4" t="str">
        <f t="shared" si="28"/>
        <v/>
      </c>
      <c r="F44" s="4" t="str">
        <f t="shared" si="28"/>
        <v/>
      </c>
      <c r="G44" s="4" t="str">
        <f t="shared" si="28"/>
        <v/>
      </c>
      <c r="H44" s="137" t="str">
        <f t="shared" si="28"/>
        <v/>
      </c>
      <c r="I44" s="137" t="str">
        <f t="shared" si="28"/>
        <v/>
      </c>
      <c r="J44" s="4" t="str">
        <f t="shared" si="28"/>
        <v/>
      </c>
      <c r="K44" s="4" t="str">
        <f t="shared" si="28"/>
        <v/>
      </c>
      <c r="L44" s="4" t="str">
        <f t="shared" ref="L44:M44" si="29">IF(L42&lt;&gt;0,L42*$R44,"")</f>
        <v/>
      </c>
      <c r="M44" s="4" t="str">
        <f t="shared" si="29"/>
        <v/>
      </c>
      <c r="N44" s="4" t="str">
        <f t="shared" ref="N44:O44" si="30">IF(N42&lt;&gt;0,N42*$R44,"")</f>
        <v/>
      </c>
      <c r="O44" s="4" t="str">
        <f t="shared" si="30"/>
        <v/>
      </c>
      <c r="P44" s="4" t="str">
        <f t="shared" ref="P44" si="31">IF(P42&lt;&gt;0,P42*$R44,"")</f>
        <v/>
      </c>
      <c r="Q44" s="4" t="str">
        <f t="shared" si="28"/>
        <v/>
      </c>
      <c r="R44" s="5" t="e">
        <f>#REF!</f>
        <v>#REF!</v>
      </c>
      <c r="S44" s="7">
        <v>8</v>
      </c>
      <c r="T44" s="110" t="e">
        <f>VLOOKUP(A42,RCON,3,0)</f>
        <v>#NAME?</v>
      </c>
      <c r="U44" s="7" t="e">
        <f>R44=T44</f>
        <v>#REF!</v>
      </c>
    </row>
    <row r="45" spans="1:21" ht="15" customHeight="1">
      <c r="A45" s="291">
        <v>9</v>
      </c>
      <c r="B45" s="293" t="e">
        <f>VLOOKUP(A45,RCON,2,0)</f>
        <v>#NAME?</v>
      </c>
      <c r="C45" s="2"/>
      <c r="D45" s="2"/>
      <c r="E45" s="2"/>
      <c r="F45" s="2"/>
      <c r="G45" s="134"/>
      <c r="H45" s="134"/>
      <c r="I45" s="134"/>
      <c r="J45" s="134"/>
      <c r="K45" s="2"/>
      <c r="L45" s="2"/>
      <c r="M45" s="2"/>
      <c r="N45" s="2"/>
      <c r="O45" s="2"/>
      <c r="P45" s="2"/>
      <c r="Q45" s="2"/>
      <c r="R45" s="134">
        <f>SUM(C45:Q45)</f>
        <v>0</v>
      </c>
    </row>
    <row r="46" spans="1:21" ht="7.5" customHeight="1">
      <c r="A46" s="291"/>
      <c r="B46" s="293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"/>
    </row>
    <row r="47" spans="1:21">
      <c r="A47" s="292"/>
      <c r="B47" s="293"/>
      <c r="C47" s="4" t="str">
        <f t="shared" ref="C47:Q47" si="32">IF(C45&lt;&gt;0,C45*$R47,"")</f>
        <v/>
      </c>
      <c r="D47" s="4" t="str">
        <f t="shared" si="32"/>
        <v/>
      </c>
      <c r="E47" s="4" t="str">
        <f t="shared" si="32"/>
        <v/>
      </c>
      <c r="F47" s="4" t="str">
        <f t="shared" si="32"/>
        <v/>
      </c>
      <c r="G47" s="137" t="str">
        <f t="shared" si="32"/>
        <v/>
      </c>
      <c r="H47" s="137" t="str">
        <f t="shared" si="32"/>
        <v/>
      </c>
      <c r="I47" s="137" t="str">
        <f t="shared" si="32"/>
        <v/>
      </c>
      <c r="J47" s="137" t="str">
        <f t="shared" si="32"/>
        <v/>
      </c>
      <c r="K47" s="4" t="str">
        <f t="shared" si="32"/>
        <v/>
      </c>
      <c r="L47" s="4" t="str">
        <f t="shared" ref="L47:M47" si="33">IF(L45&lt;&gt;0,L45*$R47,"")</f>
        <v/>
      </c>
      <c r="M47" s="4" t="str">
        <f t="shared" si="33"/>
        <v/>
      </c>
      <c r="N47" s="4" t="str">
        <f t="shared" ref="N47:O47" si="34">IF(N45&lt;&gt;0,N45*$R47,"")</f>
        <v/>
      </c>
      <c r="O47" s="4" t="str">
        <f t="shared" si="34"/>
        <v/>
      </c>
      <c r="P47" s="4" t="str">
        <f t="shared" ref="P47" si="35">IF(P45&lt;&gt;0,P45*$R47,"")</f>
        <v/>
      </c>
      <c r="Q47" s="4" t="str">
        <f t="shared" si="32"/>
        <v/>
      </c>
      <c r="R47" s="5" t="e">
        <f>#REF!</f>
        <v>#REF!</v>
      </c>
      <c r="S47" s="7">
        <v>9</v>
      </c>
      <c r="T47" s="110" t="e">
        <f>VLOOKUP(A45,RCON,3,0)</f>
        <v>#NAME?</v>
      </c>
      <c r="U47" s="7" t="e">
        <f>R47=T47</f>
        <v>#REF!</v>
      </c>
    </row>
    <row r="48" spans="1:21">
      <c r="A48" s="291">
        <v>10</v>
      </c>
      <c r="B48" s="293" t="e">
        <f>VLOOKUP(A48,RCON,2,0)</f>
        <v>#NAME?</v>
      </c>
      <c r="C48" s="2"/>
      <c r="D48" s="2"/>
      <c r="E48" s="2"/>
      <c r="F48" s="134"/>
      <c r="G48" s="134"/>
      <c r="H48" s="134"/>
      <c r="I48" s="134"/>
      <c r="J48" s="134"/>
      <c r="K48" s="134"/>
      <c r="L48" s="134"/>
      <c r="M48" s="134"/>
      <c r="N48" s="134"/>
      <c r="O48" s="134"/>
      <c r="P48" s="2"/>
      <c r="Q48" s="2"/>
      <c r="R48" s="134">
        <f>SUM(C48:Q48)</f>
        <v>0</v>
      </c>
    </row>
    <row r="49" spans="1:21" ht="7.5" customHeight="1">
      <c r="A49" s="291"/>
      <c r="B49" s="293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"/>
    </row>
    <row r="50" spans="1:21">
      <c r="A50" s="292"/>
      <c r="B50" s="293"/>
      <c r="C50" s="4" t="str">
        <f t="shared" ref="C50:Q50" si="36">IF(C48&lt;&gt;0,C48*$R50,"")</f>
        <v/>
      </c>
      <c r="D50" s="4" t="str">
        <f t="shared" si="36"/>
        <v/>
      </c>
      <c r="E50" s="4" t="str">
        <f t="shared" si="36"/>
        <v/>
      </c>
      <c r="F50" s="137" t="str">
        <f t="shared" si="36"/>
        <v/>
      </c>
      <c r="G50" s="137" t="str">
        <f t="shared" si="36"/>
        <v/>
      </c>
      <c r="H50" s="137" t="str">
        <f t="shared" si="36"/>
        <v/>
      </c>
      <c r="I50" s="137" t="str">
        <f t="shared" si="36"/>
        <v/>
      </c>
      <c r="J50" s="137" t="str">
        <f t="shared" si="36"/>
        <v/>
      </c>
      <c r="K50" s="137" t="str">
        <f t="shared" si="36"/>
        <v/>
      </c>
      <c r="L50" s="137" t="str">
        <f t="shared" ref="L50:M50" si="37">IF(L48&lt;&gt;0,L48*$R50,"")</f>
        <v/>
      </c>
      <c r="M50" s="137" t="str">
        <f t="shared" si="37"/>
        <v/>
      </c>
      <c r="N50" s="137" t="str">
        <f t="shared" ref="N50:O50" si="38">IF(N48&lt;&gt;0,N48*$R50,"")</f>
        <v/>
      </c>
      <c r="O50" s="137" t="str">
        <f t="shared" si="38"/>
        <v/>
      </c>
      <c r="P50" s="4" t="str">
        <f t="shared" ref="P50" si="39">IF(P48&lt;&gt;0,P48*$R50,"")</f>
        <v/>
      </c>
      <c r="Q50" s="4" t="str">
        <f t="shared" si="36"/>
        <v/>
      </c>
      <c r="R50" s="5" t="e">
        <f>#REF!</f>
        <v>#REF!</v>
      </c>
      <c r="S50" s="7">
        <v>10</v>
      </c>
      <c r="T50" s="110" t="e">
        <f>VLOOKUP(A48,RCON,3,0)</f>
        <v>#NAME?</v>
      </c>
      <c r="U50" s="7" t="e">
        <f>R50=T50</f>
        <v>#REF!</v>
      </c>
    </row>
    <row r="51" spans="1:21">
      <c r="A51" s="291">
        <v>11</v>
      </c>
      <c r="B51" s="293" t="e">
        <f>VLOOKUP(A51,RCON,2,0)</f>
        <v>#NAME?</v>
      </c>
      <c r="C51" s="2"/>
      <c r="D51" s="2"/>
      <c r="E51" s="2"/>
      <c r="F51" s="2"/>
      <c r="G51" s="2"/>
      <c r="H51" s="2"/>
      <c r="I51" s="2"/>
      <c r="J51" s="134"/>
      <c r="K51" s="134"/>
      <c r="L51" s="134"/>
      <c r="M51" s="134"/>
      <c r="N51" s="134"/>
      <c r="O51" s="134"/>
      <c r="P51" s="2"/>
      <c r="Q51" s="2"/>
      <c r="R51" s="134">
        <f>SUM(C51:Q51)</f>
        <v>0</v>
      </c>
    </row>
    <row r="52" spans="1:21" ht="7.5" customHeight="1">
      <c r="A52" s="291"/>
      <c r="B52" s="293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"/>
    </row>
    <row r="53" spans="1:21">
      <c r="A53" s="292"/>
      <c r="B53" s="293"/>
      <c r="C53" s="4" t="str">
        <f t="shared" ref="C53:Q53" si="40">IF(C51&lt;&gt;0,C51*$R53,"")</f>
        <v/>
      </c>
      <c r="D53" s="4" t="str">
        <f t="shared" si="40"/>
        <v/>
      </c>
      <c r="E53" s="4" t="str">
        <f t="shared" si="40"/>
        <v/>
      </c>
      <c r="F53" s="4" t="str">
        <f t="shared" si="40"/>
        <v/>
      </c>
      <c r="G53" s="4" t="str">
        <f t="shared" si="40"/>
        <v/>
      </c>
      <c r="H53" s="4" t="str">
        <f t="shared" si="40"/>
        <v/>
      </c>
      <c r="I53" s="4" t="str">
        <f t="shared" si="40"/>
        <v/>
      </c>
      <c r="J53" s="137" t="str">
        <f t="shared" si="40"/>
        <v/>
      </c>
      <c r="K53" s="137" t="str">
        <f t="shared" si="40"/>
        <v/>
      </c>
      <c r="L53" s="137" t="str">
        <f t="shared" ref="L53:M53" si="41">IF(L51&lt;&gt;0,L51*$R53,"")</f>
        <v/>
      </c>
      <c r="M53" s="137" t="str">
        <f t="shared" si="41"/>
        <v/>
      </c>
      <c r="N53" s="137" t="str">
        <f t="shared" ref="N53:O53" si="42">IF(N51&lt;&gt;0,N51*$R53,"")</f>
        <v/>
      </c>
      <c r="O53" s="137" t="str">
        <f t="shared" si="42"/>
        <v/>
      </c>
      <c r="P53" s="4" t="str">
        <f t="shared" ref="P53" si="43">IF(P51&lt;&gt;0,P51*$R53,"")</f>
        <v/>
      </c>
      <c r="Q53" s="4" t="str">
        <f t="shared" si="40"/>
        <v/>
      </c>
      <c r="R53" s="5" t="e">
        <f>#REF!</f>
        <v>#REF!</v>
      </c>
      <c r="S53" s="7">
        <v>11</v>
      </c>
      <c r="T53" s="110" t="e">
        <f>VLOOKUP(A51,RCON,3,0)</f>
        <v>#NAME?</v>
      </c>
      <c r="U53" s="7" t="e">
        <f>R53=T53</f>
        <v>#REF!</v>
      </c>
    </row>
    <row r="54" spans="1:21">
      <c r="A54" s="291">
        <v>12</v>
      </c>
      <c r="B54" s="293" t="e">
        <f>VLOOKUP(A54,RCON,2,0)</f>
        <v>#NAME?</v>
      </c>
      <c r="C54" s="2"/>
      <c r="D54" s="2"/>
      <c r="E54" s="2"/>
      <c r="F54" s="2"/>
      <c r="G54" s="134"/>
      <c r="H54" s="134"/>
      <c r="I54" s="134"/>
      <c r="J54" s="134"/>
      <c r="K54" s="134"/>
      <c r="L54" s="134"/>
      <c r="M54" s="134"/>
      <c r="N54" s="134"/>
      <c r="O54" s="134"/>
      <c r="P54" s="2"/>
      <c r="Q54" s="2"/>
      <c r="R54" s="134">
        <f>SUM(C54:Q54)</f>
        <v>0</v>
      </c>
    </row>
    <row r="55" spans="1:21" ht="7.5" customHeight="1">
      <c r="A55" s="291"/>
      <c r="B55" s="293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"/>
    </row>
    <row r="56" spans="1:21">
      <c r="A56" s="292"/>
      <c r="B56" s="293"/>
      <c r="C56" s="4" t="str">
        <f t="shared" ref="C56:Q56" si="44">IF(C54&lt;&gt;0,C54*$R56,"")</f>
        <v/>
      </c>
      <c r="D56" s="4" t="str">
        <f t="shared" si="44"/>
        <v/>
      </c>
      <c r="E56" s="4" t="str">
        <f t="shared" si="44"/>
        <v/>
      </c>
      <c r="F56" s="4" t="str">
        <f t="shared" si="44"/>
        <v/>
      </c>
      <c r="G56" s="137" t="str">
        <f t="shared" si="44"/>
        <v/>
      </c>
      <c r="H56" s="137" t="str">
        <f t="shared" si="44"/>
        <v/>
      </c>
      <c r="I56" s="137" t="str">
        <f t="shared" si="44"/>
        <v/>
      </c>
      <c r="J56" s="137" t="str">
        <f t="shared" si="44"/>
        <v/>
      </c>
      <c r="K56" s="137" t="str">
        <f t="shared" si="44"/>
        <v/>
      </c>
      <c r="L56" s="137" t="str">
        <f t="shared" ref="L56:M56" si="45">IF(L54&lt;&gt;0,L54*$R56,"")</f>
        <v/>
      </c>
      <c r="M56" s="137" t="str">
        <f t="shared" si="45"/>
        <v/>
      </c>
      <c r="N56" s="137" t="str">
        <f t="shared" ref="N56:O56" si="46">IF(N54&lt;&gt;0,N54*$R56,"")</f>
        <v/>
      </c>
      <c r="O56" s="137" t="str">
        <f t="shared" si="46"/>
        <v/>
      </c>
      <c r="P56" s="4" t="str">
        <f t="shared" ref="P56" si="47">IF(P54&lt;&gt;0,P54*$R56,"")</f>
        <v/>
      </c>
      <c r="Q56" s="4" t="str">
        <f t="shared" si="44"/>
        <v/>
      </c>
      <c r="R56" s="5" t="e">
        <f>#REF!</f>
        <v>#REF!</v>
      </c>
      <c r="S56" s="7">
        <v>12</v>
      </c>
      <c r="T56" s="110" t="e">
        <f>VLOOKUP(A54,RCON,3,0)</f>
        <v>#NAME?</v>
      </c>
      <c r="U56" s="7" t="e">
        <f>R56=T56</f>
        <v>#REF!</v>
      </c>
    </row>
    <row r="57" spans="1:21">
      <c r="A57" s="291">
        <v>13</v>
      </c>
      <c r="B57" s="293" t="e">
        <f>VLOOKUP(A57,RCON,2,0)</f>
        <v>#NAME?</v>
      </c>
      <c r="C57" s="2"/>
      <c r="D57" s="2"/>
      <c r="E57" s="2"/>
      <c r="F57" s="2"/>
      <c r="G57" s="134"/>
      <c r="H57" s="134"/>
      <c r="I57" s="134"/>
      <c r="J57" s="134"/>
      <c r="K57" s="134"/>
      <c r="L57" s="134"/>
      <c r="M57" s="134"/>
      <c r="N57" s="134"/>
      <c r="O57" s="134"/>
      <c r="P57" s="134"/>
      <c r="Q57" s="134"/>
      <c r="R57" s="134">
        <f>SUM(C57:Q57)</f>
        <v>0</v>
      </c>
    </row>
    <row r="58" spans="1:21" ht="7.5" customHeight="1">
      <c r="A58" s="291"/>
      <c r="B58" s="293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"/>
    </row>
    <row r="59" spans="1:21">
      <c r="A59" s="292"/>
      <c r="B59" s="293"/>
      <c r="C59" s="4" t="str">
        <f t="shared" ref="C59:Q59" si="48">IF(C57&lt;&gt;0,C57*$R59,"")</f>
        <v/>
      </c>
      <c r="D59" s="4" t="str">
        <f t="shared" si="48"/>
        <v/>
      </c>
      <c r="E59" s="4" t="str">
        <f t="shared" si="48"/>
        <v/>
      </c>
      <c r="F59" s="4" t="str">
        <f t="shared" si="48"/>
        <v/>
      </c>
      <c r="G59" s="137" t="str">
        <f t="shared" si="48"/>
        <v/>
      </c>
      <c r="H59" s="137" t="str">
        <f t="shared" si="48"/>
        <v/>
      </c>
      <c r="I59" s="137" t="str">
        <f t="shared" si="48"/>
        <v/>
      </c>
      <c r="J59" s="137" t="str">
        <f t="shared" si="48"/>
        <v/>
      </c>
      <c r="K59" s="137" t="str">
        <f t="shared" si="48"/>
        <v/>
      </c>
      <c r="L59" s="137" t="str">
        <f t="shared" ref="L59:M59" si="49">IF(L57&lt;&gt;0,L57*$R59,"")</f>
        <v/>
      </c>
      <c r="M59" s="137" t="str">
        <f t="shared" si="49"/>
        <v/>
      </c>
      <c r="N59" s="137" t="str">
        <f t="shared" ref="N59:O59" si="50">IF(N57&lt;&gt;0,N57*$R59,"")</f>
        <v/>
      </c>
      <c r="O59" s="137" t="str">
        <f t="shared" si="50"/>
        <v/>
      </c>
      <c r="P59" s="137" t="str">
        <f t="shared" ref="P59" si="51">IF(P57&lt;&gt;0,P57*$R59,"")</f>
        <v/>
      </c>
      <c r="Q59" s="137" t="str">
        <f t="shared" si="48"/>
        <v/>
      </c>
      <c r="R59" s="5" t="e">
        <f>#REF!</f>
        <v>#REF!</v>
      </c>
      <c r="S59" s="7">
        <v>13</v>
      </c>
      <c r="T59" s="110" t="e">
        <f>VLOOKUP(A57,RCON,3,0)</f>
        <v>#NAME?</v>
      </c>
      <c r="U59" s="7" t="e">
        <f>R59=T59</f>
        <v>#REF!</v>
      </c>
    </row>
    <row r="60" spans="1:21">
      <c r="A60" s="291">
        <v>14</v>
      </c>
      <c r="B60" s="293" t="e">
        <f>VLOOKUP(A60,RCON,2,0)</f>
        <v>#NAME?</v>
      </c>
      <c r="C60" s="2"/>
      <c r="D60" s="2"/>
      <c r="E60" s="2"/>
      <c r="F60" s="2"/>
      <c r="G60" s="134"/>
      <c r="H60" s="134"/>
      <c r="I60" s="134"/>
      <c r="J60" s="134"/>
      <c r="K60" s="134"/>
      <c r="L60" s="134"/>
      <c r="M60" s="134"/>
      <c r="N60" s="134"/>
      <c r="O60" s="134"/>
      <c r="P60" s="2"/>
      <c r="Q60" s="2"/>
      <c r="R60" s="134">
        <f>SUM(C60:Q60)</f>
        <v>0</v>
      </c>
    </row>
    <row r="61" spans="1:21" ht="7.5" customHeight="1">
      <c r="A61" s="291"/>
      <c r="B61" s="293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"/>
    </row>
    <row r="62" spans="1:21">
      <c r="A62" s="292"/>
      <c r="B62" s="293"/>
      <c r="C62" s="4" t="str">
        <f t="shared" ref="C62:Q62" si="52">IF(C60&lt;&gt;0,C60*$R62,"")</f>
        <v/>
      </c>
      <c r="D62" s="4" t="str">
        <f t="shared" si="52"/>
        <v/>
      </c>
      <c r="E62" s="4" t="str">
        <f t="shared" si="52"/>
        <v/>
      </c>
      <c r="F62" s="4" t="str">
        <f t="shared" si="52"/>
        <v/>
      </c>
      <c r="G62" s="137" t="str">
        <f t="shared" si="52"/>
        <v/>
      </c>
      <c r="H62" s="137" t="str">
        <f t="shared" si="52"/>
        <v/>
      </c>
      <c r="I62" s="137" t="str">
        <f t="shared" si="52"/>
        <v/>
      </c>
      <c r="J62" s="137" t="str">
        <f t="shared" si="52"/>
        <v/>
      </c>
      <c r="K62" s="137" t="str">
        <f t="shared" si="52"/>
        <v/>
      </c>
      <c r="L62" s="137" t="str">
        <f t="shared" ref="L62:M62" si="53">IF(L60&lt;&gt;0,L60*$R62,"")</f>
        <v/>
      </c>
      <c r="M62" s="137" t="str">
        <f t="shared" si="53"/>
        <v/>
      </c>
      <c r="N62" s="137" t="str">
        <f t="shared" ref="N62:O62" si="54">IF(N60&lt;&gt;0,N60*$R62,"")</f>
        <v/>
      </c>
      <c r="O62" s="137" t="str">
        <f t="shared" si="54"/>
        <v/>
      </c>
      <c r="P62" s="4" t="str">
        <f t="shared" ref="P62" si="55">IF(P60&lt;&gt;0,P60*$R62,"")</f>
        <v/>
      </c>
      <c r="Q62" s="4" t="str">
        <f t="shared" si="52"/>
        <v/>
      </c>
      <c r="R62" s="5" t="e">
        <f>#REF!</f>
        <v>#REF!</v>
      </c>
      <c r="S62" s="7">
        <v>14</v>
      </c>
      <c r="T62" s="110" t="e">
        <f>VLOOKUP(A60,RCON,3,0)</f>
        <v>#NAME?</v>
      </c>
      <c r="U62" s="7" t="e">
        <f>R62=T62</f>
        <v>#REF!</v>
      </c>
    </row>
    <row r="63" spans="1:21">
      <c r="A63" s="291">
        <v>15</v>
      </c>
      <c r="B63" s="293" t="e">
        <f>VLOOKUP(A63,RCON,2,0)</f>
        <v>#NAME?</v>
      </c>
      <c r="C63" s="2"/>
      <c r="D63" s="2"/>
      <c r="E63" s="2"/>
      <c r="F63" s="2"/>
      <c r="G63" s="134"/>
      <c r="H63" s="134"/>
      <c r="I63" s="134"/>
      <c r="J63" s="134"/>
      <c r="K63" s="134"/>
      <c r="L63" s="134"/>
      <c r="M63" s="134"/>
      <c r="N63" s="134"/>
      <c r="O63" s="134"/>
      <c r="P63" s="2"/>
      <c r="Q63" s="2"/>
      <c r="R63" s="134">
        <f>SUM(C63:Q63)</f>
        <v>0</v>
      </c>
    </row>
    <row r="64" spans="1:21" ht="7.5" customHeight="1">
      <c r="A64" s="291"/>
      <c r="B64" s="293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"/>
    </row>
    <row r="65" spans="1:21">
      <c r="A65" s="292"/>
      <c r="B65" s="293"/>
      <c r="C65" s="4" t="str">
        <f t="shared" ref="C65:Q65" si="56">IF(C63&lt;&gt;0,C63*$R65,"")</f>
        <v/>
      </c>
      <c r="D65" s="4" t="str">
        <f t="shared" si="56"/>
        <v/>
      </c>
      <c r="E65" s="4" t="str">
        <f t="shared" si="56"/>
        <v/>
      </c>
      <c r="F65" s="4" t="str">
        <f t="shared" si="56"/>
        <v/>
      </c>
      <c r="G65" s="137" t="str">
        <f t="shared" si="56"/>
        <v/>
      </c>
      <c r="H65" s="137" t="str">
        <f t="shared" si="56"/>
        <v/>
      </c>
      <c r="I65" s="137" t="str">
        <f t="shared" si="56"/>
        <v/>
      </c>
      <c r="J65" s="137" t="str">
        <f t="shared" si="56"/>
        <v/>
      </c>
      <c r="K65" s="137" t="str">
        <f t="shared" si="56"/>
        <v/>
      </c>
      <c r="L65" s="137" t="str">
        <f t="shared" ref="L65:M65" si="57">IF(L63&lt;&gt;0,L63*$R65,"")</f>
        <v/>
      </c>
      <c r="M65" s="137" t="str">
        <f t="shared" si="57"/>
        <v/>
      </c>
      <c r="N65" s="137" t="str">
        <f t="shared" ref="N65:O65" si="58">IF(N63&lt;&gt;0,N63*$R65,"")</f>
        <v/>
      </c>
      <c r="O65" s="137" t="str">
        <f t="shared" si="58"/>
        <v/>
      </c>
      <c r="P65" s="4" t="str">
        <f t="shared" ref="P65" si="59">IF(P63&lt;&gt;0,P63*$R65,"")</f>
        <v/>
      </c>
      <c r="Q65" s="4" t="str">
        <f t="shared" si="56"/>
        <v/>
      </c>
      <c r="R65" s="5" t="e">
        <f>#REF!</f>
        <v>#REF!</v>
      </c>
      <c r="S65" s="7">
        <v>15</v>
      </c>
      <c r="T65" s="110" t="e">
        <f>VLOOKUP(A63,RCON,3,0)</f>
        <v>#NAME?</v>
      </c>
      <c r="U65" s="7" t="e">
        <f>R65=T65</f>
        <v>#REF!</v>
      </c>
    </row>
    <row r="66" spans="1:21">
      <c r="A66" s="291">
        <v>16</v>
      </c>
      <c r="B66" s="293" t="e">
        <f>VLOOKUP(A66,RCON,2,0)</f>
        <v>#NAME?</v>
      </c>
      <c r="C66" s="2"/>
      <c r="D66" s="2"/>
      <c r="E66" s="2"/>
      <c r="F66" s="2"/>
      <c r="G66" s="2"/>
      <c r="H66" s="2"/>
      <c r="I66" s="2"/>
      <c r="J66" s="2"/>
      <c r="K66" s="134"/>
      <c r="L66" s="134"/>
      <c r="M66" s="134"/>
      <c r="N66" s="134"/>
      <c r="O66" s="134"/>
      <c r="P66" s="134"/>
      <c r="Q66" s="134"/>
      <c r="R66" s="134">
        <f>SUM(C66:Q66)</f>
        <v>0</v>
      </c>
    </row>
    <row r="67" spans="1:21" ht="7.5" customHeight="1">
      <c r="A67" s="291"/>
      <c r="B67" s="293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"/>
    </row>
    <row r="68" spans="1:21">
      <c r="A68" s="292"/>
      <c r="B68" s="293"/>
      <c r="C68" s="4" t="str">
        <f t="shared" ref="C68:Q68" si="60">IF(C66&lt;&gt;0,C66*$R68,"")</f>
        <v/>
      </c>
      <c r="D68" s="4" t="str">
        <f t="shared" si="60"/>
        <v/>
      </c>
      <c r="E68" s="4" t="str">
        <f t="shared" si="60"/>
        <v/>
      </c>
      <c r="F68" s="4" t="str">
        <f t="shared" si="60"/>
        <v/>
      </c>
      <c r="G68" s="4" t="str">
        <f t="shared" si="60"/>
        <v/>
      </c>
      <c r="H68" s="4" t="str">
        <f t="shared" si="60"/>
        <v/>
      </c>
      <c r="I68" s="4" t="str">
        <f t="shared" si="60"/>
        <v/>
      </c>
      <c r="J68" s="4" t="str">
        <f t="shared" si="60"/>
        <v/>
      </c>
      <c r="K68" s="137" t="str">
        <f t="shared" si="60"/>
        <v/>
      </c>
      <c r="L68" s="137" t="str">
        <f t="shared" ref="L68:M68" si="61">IF(L66&lt;&gt;0,L66*$R68,"")</f>
        <v/>
      </c>
      <c r="M68" s="137" t="str">
        <f t="shared" si="61"/>
        <v/>
      </c>
      <c r="N68" s="137" t="str">
        <f t="shared" ref="N68:O68" si="62">IF(N66&lt;&gt;0,N66*$R68,"")</f>
        <v/>
      </c>
      <c r="O68" s="137" t="str">
        <f t="shared" si="62"/>
        <v/>
      </c>
      <c r="P68" s="137" t="str">
        <f t="shared" ref="P68" si="63">IF(P66&lt;&gt;0,P66*$R68,"")</f>
        <v/>
      </c>
      <c r="Q68" s="137" t="str">
        <f t="shared" si="60"/>
        <v/>
      </c>
      <c r="R68" s="5" t="e">
        <f>#REF!</f>
        <v>#REF!</v>
      </c>
      <c r="S68" s="7">
        <v>16</v>
      </c>
      <c r="T68" s="110" t="e">
        <f>VLOOKUP(A66,RCON,3,0)</f>
        <v>#NAME?</v>
      </c>
      <c r="U68" s="7" t="e">
        <f>R68=T68</f>
        <v>#REF!</v>
      </c>
    </row>
    <row r="69" spans="1:21">
      <c r="A69" s="291">
        <v>17</v>
      </c>
      <c r="B69" s="293" t="e">
        <f>VLOOKUP(A69,RCON,2,0)</f>
        <v>#NAME?</v>
      </c>
      <c r="C69" s="2"/>
      <c r="D69" s="2"/>
      <c r="E69" s="2"/>
      <c r="F69" s="2"/>
      <c r="G69" s="134"/>
      <c r="H69" s="134"/>
      <c r="I69" s="134"/>
      <c r="J69" s="134"/>
      <c r="K69" s="134"/>
      <c r="L69" s="134"/>
      <c r="M69" s="134"/>
      <c r="N69" s="134"/>
      <c r="O69" s="134"/>
      <c r="P69" s="2"/>
      <c r="Q69" s="2"/>
      <c r="R69" s="134">
        <f>SUM(C69:Q69)</f>
        <v>0</v>
      </c>
    </row>
    <row r="70" spans="1:21" ht="7.5" customHeight="1">
      <c r="A70" s="291"/>
      <c r="B70" s="293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"/>
    </row>
    <row r="71" spans="1:21">
      <c r="A71" s="292"/>
      <c r="B71" s="293"/>
      <c r="C71" s="4" t="str">
        <f t="shared" ref="C71:Q71" si="64">IF(C69&lt;&gt;0,C69*$R71,"")</f>
        <v/>
      </c>
      <c r="D71" s="4" t="str">
        <f t="shared" si="64"/>
        <v/>
      </c>
      <c r="E71" s="4" t="str">
        <f t="shared" si="64"/>
        <v/>
      </c>
      <c r="F71" s="4" t="str">
        <f t="shared" si="64"/>
        <v/>
      </c>
      <c r="G71" s="137" t="str">
        <f t="shared" si="64"/>
        <v/>
      </c>
      <c r="H71" s="137" t="str">
        <f t="shared" si="64"/>
        <v/>
      </c>
      <c r="I71" s="137" t="str">
        <f t="shared" si="64"/>
        <v/>
      </c>
      <c r="J71" s="137" t="str">
        <f t="shared" si="64"/>
        <v/>
      </c>
      <c r="K71" s="137" t="str">
        <f t="shared" si="64"/>
        <v/>
      </c>
      <c r="L71" s="137" t="str">
        <f t="shared" ref="L71:M71" si="65">IF(L69&lt;&gt;0,L69*$R71,"")</f>
        <v/>
      </c>
      <c r="M71" s="137" t="str">
        <f t="shared" si="65"/>
        <v/>
      </c>
      <c r="N71" s="137" t="str">
        <f t="shared" ref="N71:O71" si="66">IF(N69&lt;&gt;0,N69*$R71,"")</f>
        <v/>
      </c>
      <c r="O71" s="137" t="str">
        <f t="shared" si="66"/>
        <v/>
      </c>
      <c r="P71" s="4" t="str">
        <f t="shared" ref="P71" si="67">IF(P69&lt;&gt;0,P69*$R71,"")</f>
        <v/>
      </c>
      <c r="Q71" s="4" t="str">
        <f t="shared" si="64"/>
        <v/>
      </c>
      <c r="R71" s="5" t="e">
        <f>#REF!</f>
        <v>#REF!</v>
      </c>
      <c r="S71" s="7">
        <v>17</v>
      </c>
      <c r="T71" s="110" t="e">
        <f>VLOOKUP(A69,RCON,3,0)</f>
        <v>#NAME?</v>
      </c>
      <c r="U71" s="7" t="e">
        <f>R71=T71</f>
        <v>#REF!</v>
      </c>
    </row>
    <row r="72" spans="1:21">
      <c r="A72" s="320" t="s">
        <v>10</v>
      </c>
      <c r="B72" s="321"/>
      <c r="C72" s="146">
        <f>SUM(C23,C26,C29,C32,C35,C38,C41,C44,C47,C50,C53,C56,C59,C62,C65,C68,C71)</f>
        <v>0</v>
      </c>
      <c r="D72" s="146">
        <f t="shared" ref="D72:Q72" si="68">SUM(D23,D26,D29,D32,D35,D38,D41,D44,D47,D50,D53,D56,D59,D62,D65,D68,D71)</f>
        <v>0</v>
      </c>
      <c r="E72" s="146">
        <f t="shared" si="68"/>
        <v>0</v>
      </c>
      <c r="F72" s="146">
        <f t="shared" si="68"/>
        <v>0</v>
      </c>
      <c r="G72" s="146">
        <f t="shared" si="68"/>
        <v>0</v>
      </c>
      <c r="H72" s="146">
        <f t="shared" si="68"/>
        <v>0</v>
      </c>
      <c r="I72" s="146">
        <f t="shared" si="68"/>
        <v>0</v>
      </c>
      <c r="J72" s="146">
        <f t="shared" si="68"/>
        <v>0</v>
      </c>
      <c r="K72" s="146">
        <f t="shared" si="68"/>
        <v>0</v>
      </c>
      <c r="L72" s="146">
        <f t="shared" ref="L72" si="69">SUM(L23,L26,L29,L32,L35,L38,L41,L44,L47,L50,L53,L56,L59,L62,L65,L68,L71)</f>
        <v>0</v>
      </c>
      <c r="M72" s="146">
        <f t="shared" ref="M72" si="70">SUM(M23,M26,M29,M32,M35,M38,M41,M44,M47,M50,M53,M56,M59,M62,M65,M68,M71)</f>
        <v>0</v>
      </c>
      <c r="N72" s="146">
        <f t="shared" ref="N72" si="71">SUM(N23,N26,N29,N32,N35,N38,N41,N44,N47,N50,N53,N56,N59,N62,N65,N68,N71)</f>
        <v>0</v>
      </c>
      <c r="O72" s="146">
        <f t="shared" ref="O72" si="72">SUM(O23,O26,O29,O32,O35,O38,O41,O44,O47,O50,O53,O56,O59,O62,O65,O68,O71)</f>
        <v>0</v>
      </c>
      <c r="P72" s="146">
        <f t="shared" si="68"/>
        <v>0</v>
      </c>
      <c r="Q72" s="146">
        <f t="shared" si="68"/>
        <v>0</v>
      </c>
      <c r="R72" s="26" t="e">
        <f>SUM(R23,R26,R29,R32,R35,R38,R41,R44,R47,R50,R53,R56,R59,R62,R65,R68,R71)</f>
        <v>#REF!</v>
      </c>
    </row>
    <row r="73" spans="1:21">
      <c r="A73" s="320" t="s">
        <v>11</v>
      </c>
      <c r="B73" s="321"/>
      <c r="C73" s="147" t="e">
        <f t="shared" ref="C73:Q73" si="73">C72/$R$72</f>
        <v>#REF!</v>
      </c>
      <c r="D73" s="147" t="e">
        <f t="shared" si="73"/>
        <v>#REF!</v>
      </c>
      <c r="E73" s="147" t="e">
        <f t="shared" si="73"/>
        <v>#REF!</v>
      </c>
      <c r="F73" s="147" t="e">
        <f t="shared" si="73"/>
        <v>#REF!</v>
      </c>
      <c r="G73" s="147" t="e">
        <f t="shared" si="73"/>
        <v>#REF!</v>
      </c>
      <c r="H73" s="147" t="e">
        <f t="shared" si="73"/>
        <v>#REF!</v>
      </c>
      <c r="I73" s="147" t="e">
        <f t="shared" si="73"/>
        <v>#REF!</v>
      </c>
      <c r="J73" s="147" t="e">
        <f t="shared" si="73"/>
        <v>#REF!</v>
      </c>
      <c r="K73" s="147" t="e">
        <f t="shared" si="73"/>
        <v>#REF!</v>
      </c>
      <c r="L73" s="147" t="e">
        <f t="shared" si="73"/>
        <v>#REF!</v>
      </c>
      <c r="M73" s="147" t="e">
        <f t="shared" si="73"/>
        <v>#REF!</v>
      </c>
      <c r="N73" s="147" t="e">
        <f t="shared" si="73"/>
        <v>#REF!</v>
      </c>
      <c r="O73" s="147" t="e">
        <f t="shared" si="73"/>
        <v>#REF!</v>
      </c>
      <c r="P73" s="147" t="e">
        <f t="shared" ref="P73" si="74">P72/$R$72</f>
        <v>#REF!</v>
      </c>
      <c r="Q73" s="147" t="e">
        <f t="shared" si="73"/>
        <v>#REF!</v>
      </c>
      <c r="R73" s="27" t="e">
        <f>SUM(C73:Q73)</f>
        <v>#REF!</v>
      </c>
    </row>
    <row r="74" spans="1:21">
      <c r="A74" s="320" t="s">
        <v>45</v>
      </c>
      <c r="B74" s="321"/>
      <c r="C74" s="148">
        <f>SUM($C$72:C72)</f>
        <v>0</v>
      </c>
      <c r="D74" s="148">
        <f>SUM($C$72:D72)</f>
        <v>0</v>
      </c>
      <c r="E74" s="148">
        <f>SUM($C$72:E72)</f>
        <v>0</v>
      </c>
      <c r="F74" s="148">
        <f>SUM($C$72:F72)</f>
        <v>0</v>
      </c>
      <c r="G74" s="148">
        <f>SUM($C$72:G72)</f>
        <v>0</v>
      </c>
      <c r="H74" s="148">
        <f>SUM($C$72:H72)</f>
        <v>0</v>
      </c>
      <c r="I74" s="148">
        <f>SUM($C$72:I72)</f>
        <v>0</v>
      </c>
      <c r="J74" s="148">
        <f>SUM($C$72:J72)</f>
        <v>0</v>
      </c>
      <c r="K74" s="148">
        <f>SUM($C$72:K72)</f>
        <v>0</v>
      </c>
      <c r="L74" s="148">
        <f>SUM($C$72:L72)</f>
        <v>0</v>
      </c>
      <c r="M74" s="148">
        <f>SUM($C$72:M72)</f>
        <v>0</v>
      </c>
      <c r="N74" s="148">
        <f>SUM($C$72:N72)</f>
        <v>0</v>
      </c>
      <c r="O74" s="148">
        <f>SUM($C$72:O72)</f>
        <v>0</v>
      </c>
      <c r="P74" s="148">
        <f>SUM($C$72:P72)</f>
        <v>0</v>
      </c>
      <c r="Q74" s="148">
        <f>SUM($C$72:Q72)</f>
        <v>0</v>
      </c>
      <c r="R74" s="149"/>
    </row>
    <row r="75" spans="1:21">
      <c r="A75" s="320" t="s">
        <v>12</v>
      </c>
      <c r="B75" s="321"/>
      <c r="C75" s="150" t="e">
        <f>SUM($C$73:C73)</f>
        <v>#REF!</v>
      </c>
      <c r="D75" s="150" t="e">
        <f>SUM($C$73:D73)</f>
        <v>#REF!</v>
      </c>
      <c r="E75" s="150" t="e">
        <f>SUM($C$73:E73)</f>
        <v>#REF!</v>
      </c>
      <c r="F75" s="150" t="e">
        <f>SUM($C$73:F73)</f>
        <v>#REF!</v>
      </c>
      <c r="G75" s="150" t="e">
        <f>SUM($C$73:G73)</f>
        <v>#REF!</v>
      </c>
      <c r="H75" s="150" t="e">
        <f>SUM($C$73:H73)</f>
        <v>#REF!</v>
      </c>
      <c r="I75" s="150" t="e">
        <f>SUM($C$73:I73)</f>
        <v>#REF!</v>
      </c>
      <c r="J75" s="150" t="e">
        <f>SUM($C$73:J73)</f>
        <v>#REF!</v>
      </c>
      <c r="K75" s="150" t="e">
        <f>SUM($C$73:K73)</f>
        <v>#REF!</v>
      </c>
      <c r="L75" s="150" t="e">
        <f>SUM($C$73:L73)</f>
        <v>#REF!</v>
      </c>
      <c r="M75" s="150" t="e">
        <f>SUM($C$73:M73)</f>
        <v>#REF!</v>
      </c>
      <c r="N75" s="150" t="e">
        <f>SUM($C$73:N73)</f>
        <v>#REF!</v>
      </c>
      <c r="O75" s="150" t="e">
        <f>SUM($C$73:O73)</f>
        <v>#REF!</v>
      </c>
      <c r="P75" s="150" t="e">
        <f>SUM($C$73:P73)</f>
        <v>#REF!</v>
      </c>
      <c r="Q75" s="150" t="e">
        <f>SUM($C$73:Q73)</f>
        <v>#REF!</v>
      </c>
      <c r="R75" s="28"/>
    </row>
    <row r="76" spans="1:21">
      <c r="A76" s="92"/>
      <c r="B76" s="92"/>
      <c r="C76" s="92"/>
      <c r="D76" s="92"/>
      <c r="E76" s="92"/>
      <c r="F76" s="92"/>
      <c r="G76" s="92"/>
      <c r="H76" s="92"/>
      <c r="I76" s="92"/>
      <c r="J76" s="92"/>
      <c r="K76" s="92"/>
      <c r="L76" s="92"/>
      <c r="M76" s="92"/>
      <c r="N76" s="92"/>
      <c r="O76" s="92"/>
      <c r="P76" s="92"/>
      <c r="Q76" s="92"/>
      <c r="R76" s="92"/>
    </row>
    <row r="77" spans="1:21">
      <c r="A77" s="92"/>
      <c r="B77" s="92"/>
      <c r="C77" s="92"/>
      <c r="D77" s="92"/>
      <c r="E77" s="92"/>
      <c r="F77" s="92"/>
      <c r="G77" s="92"/>
      <c r="H77" s="92"/>
      <c r="I77" s="92"/>
      <c r="J77" s="92"/>
      <c r="K77" s="92"/>
      <c r="L77" s="92"/>
      <c r="M77" s="92"/>
      <c r="N77" s="92"/>
      <c r="O77" s="92"/>
      <c r="P77" s="92"/>
      <c r="Q77" s="92"/>
      <c r="R77" s="92"/>
    </row>
    <row r="78" spans="1:21">
      <c r="A78" s="92"/>
      <c r="B78" s="92"/>
      <c r="C78" s="92"/>
      <c r="D78" s="92"/>
      <c r="E78" s="92"/>
      <c r="F78" s="92"/>
      <c r="G78" s="92"/>
      <c r="H78" s="92"/>
      <c r="I78" s="92"/>
      <c r="J78" s="92"/>
      <c r="K78" s="92"/>
      <c r="L78" s="92"/>
      <c r="M78" s="92"/>
      <c r="N78" s="92"/>
      <c r="O78" s="92"/>
      <c r="P78" s="92"/>
      <c r="Q78" s="92"/>
      <c r="R78" s="92"/>
    </row>
    <row r="79" spans="1:21">
      <c r="A79" s="92"/>
      <c r="B79" s="92"/>
      <c r="C79" s="92"/>
      <c r="D79" s="92"/>
      <c r="E79" s="92"/>
      <c r="F79" s="92"/>
      <c r="G79" s="92"/>
      <c r="H79" s="92"/>
      <c r="I79" s="92"/>
      <c r="J79" s="92"/>
      <c r="K79" s="92"/>
      <c r="L79" s="92"/>
      <c r="M79" s="92"/>
      <c r="N79" s="92"/>
      <c r="O79" s="92"/>
      <c r="P79" s="92"/>
      <c r="Q79" s="92"/>
      <c r="R79" s="92"/>
    </row>
    <row r="80" spans="1:21">
      <c r="A80" s="92"/>
      <c r="B80" s="92"/>
      <c r="C80" s="92"/>
      <c r="D80" s="92"/>
      <c r="E80" s="92"/>
      <c r="F80" s="92"/>
      <c r="G80" s="92"/>
      <c r="H80" s="92"/>
      <c r="I80" s="92"/>
      <c r="J80" s="92"/>
      <c r="K80" s="92"/>
      <c r="L80" s="92"/>
      <c r="M80" s="92"/>
      <c r="N80" s="92"/>
      <c r="O80" s="92"/>
      <c r="P80" s="92"/>
      <c r="Q80" s="92"/>
      <c r="R80" s="92"/>
    </row>
    <row r="81" spans="1:18">
      <c r="A81" s="92"/>
      <c r="B81" s="92"/>
      <c r="C81" s="92"/>
      <c r="D81" s="92"/>
      <c r="E81" s="92"/>
      <c r="F81" s="92"/>
      <c r="G81" s="92"/>
      <c r="H81" s="92"/>
      <c r="I81" s="92"/>
      <c r="J81" s="92"/>
      <c r="K81" s="92"/>
      <c r="L81" s="92"/>
      <c r="M81" s="92"/>
      <c r="N81" s="92"/>
      <c r="O81" s="92"/>
      <c r="P81" s="92"/>
      <c r="Q81" s="92"/>
      <c r="R81" s="92"/>
    </row>
    <row r="82" spans="1:18">
      <c r="A82" s="92"/>
      <c r="B82" s="92"/>
      <c r="C82" s="92"/>
      <c r="D82" s="92"/>
      <c r="E82" s="92"/>
      <c r="F82" s="92"/>
      <c r="G82" s="92"/>
      <c r="H82" s="92"/>
      <c r="I82" s="92"/>
      <c r="J82" s="92"/>
      <c r="K82" s="92"/>
      <c r="L82" s="92"/>
      <c r="M82" s="92"/>
      <c r="N82" s="92"/>
      <c r="O82" s="92"/>
      <c r="P82" s="92"/>
      <c r="Q82" s="92"/>
      <c r="R82" s="92"/>
    </row>
    <row r="83" spans="1:18">
      <c r="A83" s="92"/>
      <c r="B83" s="92"/>
      <c r="C83" s="92"/>
      <c r="D83" s="92"/>
      <c r="E83" s="92"/>
      <c r="F83" s="92"/>
      <c r="G83" s="92"/>
      <c r="H83" s="92"/>
      <c r="I83" s="92"/>
      <c r="J83" s="92"/>
      <c r="K83" s="92"/>
      <c r="L83" s="92"/>
      <c r="M83" s="92"/>
      <c r="N83" s="92"/>
      <c r="O83" s="92"/>
      <c r="P83" s="92"/>
      <c r="Q83" s="92"/>
      <c r="R83" s="92"/>
    </row>
    <row r="84" spans="1:18">
      <c r="A84" s="92"/>
      <c r="B84" s="92"/>
      <c r="C84" s="92"/>
      <c r="D84" s="92"/>
      <c r="E84" s="92"/>
      <c r="F84" s="92"/>
      <c r="G84" s="92"/>
      <c r="H84" s="92"/>
      <c r="I84" s="92"/>
      <c r="J84" s="92"/>
      <c r="K84" s="92"/>
      <c r="L84" s="92"/>
      <c r="M84" s="92"/>
      <c r="N84" s="92"/>
      <c r="O84" s="92"/>
      <c r="P84" s="92"/>
      <c r="Q84" s="92"/>
      <c r="R84" s="92"/>
    </row>
  </sheetData>
  <mergeCells count="48">
    <mergeCell ref="A72:B72"/>
    <mergeCell ref="A73:B73"/>
    <mergeCell ref="A74:B74"/>
    <mergeCell ref="A75:B75"/>
    <mergeCell ref="A60:A62"/>
    <mergeCell ref="B60:B62"/>
    <mergeCell ref="A66:A68"/>
    <mergeCell ref="B66:B68"/>
    <mergeCell ref="A63:A65"/>
    <mergeCell ref="B63:B65"/>
    <mergeCell ref="A57:A59"/>
    <mergeCell ref="B57:B59"/>
    <mergeCell ref="A69:A71"/>
    <mergeCell ref="B69:B71"/>
    <mergeCell ref="A48:A50"/>
    <mergeCell ref="B48:B50"/>
    <mergeCell ref="A51:A53"/>
    <mergeCell ref="B51:B53"/>
    <mergeCell ref="A54:A56"/>
    <mergeCell ref="B54:B56"/>
    <mergeCell ref="A39:A41"/>
    <mergeCell ref="B39:B41"/>
    <mergeCell ref="A42:A44"/>
    <mergeCell ref="B42:B44"/>
    <mergeCell ref="A45:A47"/>
    <mergeCell ref="B45:B47"/>
    <mergeCell ref="A30:A32"/>
    <mergeCell ref="B30:B32"/>
    <mergeCell ref="A33:A35"/>
    <mergeCell ref="B33:B35"/>
    <mergeCell ref="A36:A38"/>
    <mergeCell ref="B36:B38"/>
    <mergeCell ref="A24:A26"/>
    <mergeCell ref="B24:B26"/>
    <mergeCell ref="A19:A20"/>
    <mergeCell ref="B19:B20"/>
    <mergeCell ref="A27:A29"/>
    <mergeCell ref="B27:B29"/>
    <mergeCell ref="A18:R18"/>
    <mergeCell ref="R19:R20"/>
    <mergeCell ref="A21:A23"/>
    <mergeCell ref="B21:B23"/>
    <mergeCell ref="C19:Q19"/>
    <mergeCell ref="A7:R7"/>
    <mergeCell ref="A8:R8"/>
    <mergeCell ref="A9:R9"/>
    <mergeCell ref="A10:R10"/>
    <mergeCell ref="A12:R12"/>
  </mergeCells>
  <conditionalFormatting sqref="C22">
    <cfRule type="expression" dxfId="30" priority="334" stopIfTrue="1">
      <formula>C21&lt;&gt;0</formula>
    </cfRule>
  </conditionalFormatting>
  <conditionalFormatting sqref="D22:K22 Q22">
    <cfRule type="expression" dxfId="29" priority="37" stopIfTrue="1">
      <formula>D21&lt;&gt;0</formula>
    </cfRule>
  </conditionalFormatting>
  <conditionalFormatting sqref="C25 C28 C31 C34 C37 C40 C43 C46 C49 C52 C55 C58 C61 C64 C67 C70">
    <cfRule type="expression" dxfId="28" priority="36" stopIfTrue="1">
      <formula>C24&lt;&gt;0</formula>
    </cfRule>
  </conditionalFormatting>
  <conditionalFormatting sqref="D25:K25 D28:K28 D31:K31 D34:K34 D37:K37 D40:K40 D43:K43 D46:K46 D49:K49 D52:K52 D55:K55 D58:K58 D61:K61 D64:K64 D67:K67 D70:K70 Q70 Q67 Q64 Q61 Q58 Q55 Q52 Q49 Q46 Q43 Q40 Q37 Q34 Q31 Q28 Q25">
    <cfRule type="expression" dxfId="27" priority="35" stopIfTrue="1">
      <formula>D24&lt;&gt;0</formula>
    </cfRule>
  </conditionalFormatting>
  <conditionalFormatting sqref="R21">
    <cfRule type="expression" dxfId="26" priority="34" stopIfTrue="1">
      <formula>SUM($C21:$Q21)&lt;&gt;100%</formula>
    </cfRule>
  </conditionalFormatting>
  <conditionalFormatting sqref="R24">
    <cfRule type="expression" dxfId="25" priority="33" stopIfTrue="1">
      <formula>SUM($C24:$Q24)&lt;&gt;100%</formula>
    </cfRule>
  </conditionalFormatting>
  <conditionalFormatting sqref="R27">
    <cfRule type="expression" dxfId="24" priority="32" stopIfTrue="1">
      <formula>SUM($C27:$Q27)&lt;&gt;100%</formula>
    </cfRule>
  </conditionalFormatting>
  <conditionalFormatting sqref="R30">
    <cfRule type="expression" dxfId="23" priority="31" stopIfTrue="1">
      <formula>SUM($C30:$Q30)&lt;&gt;100%</formula>
    </cfRule>
  </conditionalFormatting>
  <conditionalFormatting sqref="R33">
    <cfRule type="expression" dxfId="22" priority="30" stopIfTrue="1">
      <formula>SUM($C33:$Q33)&lt;&gt;100%</formula>
    </cfRule>
  </conditionalFormatting>
  <conditionalFormatting sqref="R36">
    <cfRule type="expression" dxfId="21" priority="29" stopIfTrue="1">
      <formula>SUM($C36:$Q36)&lt;&gt;100%</formula>
    </cfRule>
  </conditionalFormatting>
  <conditionalFormatting sqref="R39">
    <cfRule type="expression" dxfId="20" priority="28" stopIfTrue="1">
      <formula>SUM($C39:$Q39)&lt;&gt;100%</formula>
    </cfRule>
  </conditionalFormatting>
  <conditionalFormatting sqref="R54">
    <cfRule type="expression" dxfId="19" priority="26" stopIfTrue="1">
      <formula>SUM($C54:$Q54)&lt;&gt;100%</formula>
    </cfRule>
  </conditionalFormatting>
  <conditionalFormatting sqref="R57">
    <cfRule type="expression" dxfId="18" priority="25" stopIfTrue="1">
      <formula>SUM($C57:$Q57)&lt;&gt;100%</formula>
    </cfRule>
  </conditionalFormatting>
  <conditionalFormatting sqref="R60">
    <cfRule type="expression" dxfId="17" priority="24" stopIfTrue="1">
      <formula>SUM($C60:$Q60)&lt;&gt;100%</formula>
    </cfRule>
  </conditionalFormatting>
  <conditionalFormatting sqref="R63">
    <cfRule type="expression" dxfId="16" priority="23" stopIfTrue="1">
      <formula>SUM($C63:$Q63)&lt;&gt;100%</formula>
    </cfRule>
  </conditionalFormatting>
  <conditionalFormatting sqref="R66">
    <cfRule type="expression" dxfId="15" priority="22" stopIfTrue="1">
      <formula>SUM($C66:$Q66)&lt;&gt;100%</formula>
    </cfRule>
  </conditionalFormatting>
  <conditionalFormatting sqref="R69">
    <cfRule type="expression" dxfId="14" priority="21" stopIfTrue="1">
      <formula>SUM($C69:$Q69)&lt;&gt;100%</formula>
    </cfRule>
  </conditionalFormatting>
  <conditionalFormatting sqref="R42">
    <cfRule type="expression" dxfId="13" priority="15" stopIfTrue="1">
      <formula>SUM($C42:$Q42)&lt;&gt;100%</formula>
    </cfRule>
  </conditionalFormatting>
  <conditionalFormatting sqref="R45">
    <cfRule type="expression" dxfId="12" priority="14" stopIfTrue="1">
      <formula>SUM($C45:$Q45)&lt;&gt;100%</formula>
    </cfRule>
  </conditionalFormatting>
  <conditionalFormatting sqref="R48">
    <cfRule type="expression" dxfId="11" priority="13" stopIfTrue="1">
      <formula>SUM($C48:$Q48)&lt;&gt;100%</formula>
    </cfRule>
  </conditionalFormatting>
  <conditionalFormatting sqref="R51">
    <cfRule type="expression" dxfId="10" priority="12" stopIfTrue="1">
      <formula>SUM($C51:$Q51)&lt;&gt;100%</formula>
    </cfRule>
  </conditionalFormatting>
  <conditionalFormatting sqref="P22">
    <cfRule type="expression" dxfId="9" priority="10" stopIfTrue="1">
      <formula>P21&lt;&gt;0</formula>
    </cfRule>
  </conditionalFormatting>
  <conditionalFormatting sqref="P70 P67 P64 P61 P58 P55 P52 P49 P46 P43 P40 P37 P34 P31 P28 P25">
    <cfRule type="expression" dxfId="8" priority="9" stopIfTrue="1">
      <formula>P24&lt;&gt;0</formula>
    </cfRule>
  </conditionalFormatting>
  <conditionalFormatting sqref="L22">
    <cfRule type="expression" dxfId="7" priority="8" stopIfTrue="1">
      <formula>L21&lt;&gt;0</formula>
    </cfRule>
  </conditionalFormatting>
  <conditionalFormatting sqref="L25 L28 L31 L34 L37 L40 L43 L46 L49 L52 L55 L58 L61 L64 L67 L70">
    <cfRule type="expression" dxfId="6" priority="7" stopIfTrue="1">
      <formula>L24&lt;&gt;0</formula>
    </cfRule>
  </conditionalFormatting>
  <conditionalFormatting sqref="M22">
    <cfRule type="expression" dxfId="5" priority="6" stopIfTrue="1">
      <formula>M21&lt;&gt;0</formula>
    </cfRule>
  </conditionalFormatting>
  <conditionalFormatting sqref="M25 M28 M31 M34 M37 M40 M43 M46 M49 M52 M55 M58 M61 M64 M67 M70">
    <cfRule type="expression" dxfId="4" priority="5" stopIfTrue="1">
      <formula>M24&lt;&gt;0</formula>
    </cfRule>
  </conditionalFormatting>
  <conditionalFormatting sqref="N22">
    <cfRule type="expression" dxfId="3" priority="4" stopIfTrue="1">
      <formula>N21&lt;&gt;0</formula>
    </cfRule>
  </conditionalFormatting>
  <conditionalFormatting sqref="N25 N28 N31 N34 N37 N40 N43 N46 N49 N52 N55 N58 N61 N64 N67 N70">
    <cfRule type="expression" dxfId="2" priority="3" stopIfTrue="1">
      <formula>N24&lt;&gt;0</formula>
    </cfRule>
  </conditionalFormatting>
  <conditionalFormatting sqref="O22">
    <cfRule type="expression" dxfId="1" priority="2" stopIfTrue="1">
      <formula>O21&lt;&gt;0</formula>
    </cfRule>
  </conditionalFormatting>
  <conditionalFormatting sqref="O25 O28 O31 O34 O37 O40 O43 O46 O49 O52 O55 O58 O61 O64 O67 O70">
    <cfRule type="expression" dxfId="0" priority="1" stopIfTrue="1">
      <formula>O24&lt;&gt;0</formula>
    </cfRule>
  </conditionalFormatting>
  <pageMargins left="0.78740157480314965" right="0.59055118110236227" top="0.19685039370078741" bottom="0.59055118110236227" header="0.31496062992125984" footer="0.31496062992125984"/>
  <pageSetup paperSize="9" scale="28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0.79998168889431442"/>
    <pageSetUpPr fitToPage="1"/>
  </sheetPr>
  <dimension ref="A1:I41"/>
  <sheetViews>
    <sheetView view="pageBreakPreview" topLeftCell="A15" zoomScaleNormal="100" zoomScaleSheetLayoutView="100" workbookViewId="0">
      <selection activeCell="C36" sqref="C36:F37"/>
    </sheetView>
  </sheetViews>
  <sheetFormatPr defaultColWidth="9.140625" defaultRowHeight="12.75"/>
  <cols>
    <col min="1" max="1" width="12.42578125" style="10" customWidth="1"/>
    <col min="2" max="5" width="9.140625" style="10"/>
    <col min="6" max="6" width="23.28515625" style="10" customWidth="1"/>
    <col min="7" max="7" width="13.28515625" style="10" customWidth="1"/>
    <col min="8" max="256" width="9.140625" style="18"/>
    <col min="257" max="257" width="12.42578125" style="18" customWidth="1"/>
    <col min="258" max="261" width="9.140625" style="18"/>
    <col min="262" max="262" width="23.28515625" style="18" customWidth="1"/>
    <col min="263" max="263" width="13.28515625" style="18" customWidth="1"/>
    <col min="264" max="512" width="9.140625" style="18"/>
    <col min="513" max="513" width="12.42578125" style="18" customWidth="1"/>
    <col min="514" max="517" width="9.140625" style="18"/>
    <col min="518" max="518" width="23.28515625" style="18" customWidth="1"/>
    <col min="519" max="519" width="13.28515625" style="18" customWidth="1"/>
    <col min="520" max="768" width="9.140625" style="18"/>
    <col min="769" max="769" width="12.42578125" style="18" customWidth="1"/>
    <col min="770" max="773" width="9.140625" style="18"/>
    <col min="774" max="774" width="23.28515625" style="18" customWidth="1"/>
    <col min="775" max="775" width="13.28515625" style="18" customWidth="1"/>
    <col min="776" max="1024" width="9.140625" style="18"/>
    <col min="1025" max="1025" width="12.42578125" style="18" customWidth="1"/>
    <col min="1026" max="1029" width="9.140625" style="18"/>
    <col min="1030" max="1030" width="23.28515625" style="18" customWidth="1"/>
    <col min="1031" max="1031" width="13.28515625" style="18" customWidth="1"/>
    <col min="1032" max="1280" width="9.140625" style="18"/>
    <col min="1281" max="1281" width="12.42578125" style="18" customWidth="1"/>
    <col min="1282" max="1285" width="9.140625" style="18"/>
    <col min="1286" max="1286" width="23.28515625" style="18" customWidth="1"/>
    <col min="1287" max="1287" width="13.28515625" style="18" customWidth="1"/>
    <col min="1288" max="1536" width="9.140625" style="18"/>
    <col min="1537" max="1537" width="12.42578125" style="18" customWidth="1"/>
    <col min="1538" max="1541" width="9.140625" style="18"/>
    <col min="1542" max="1542" width="23.28515625" style="18" customWidth="1"/>
    <col min="1543" max="1543" width="13.28515625" style="18" customWidth="1"/>
    <col min="1544" max="1792" width="9.140625" style="18"/>
    <col min="1793" max="1793" width="12.42578125" style="18" customWidth="1"/>
    <col min="1794" max="1797" width="9.140625" style="18"/>
    <col min="1798" max="1798" width="23.28515625" style="18" customWidth="1"/>
    <col min="1799" max="1799" width="13.28515625" style="18" customWidth="1"/>
    <col min="1800" max="2048" width="9.140625" style="18"/>
    <col min="2049" max="2049" width="12.42578125" style="18" customWidth="1"/>
    <col min="2050" max="2053" width="9.140625" style="18"/>
    <col min="2054" max="2054" width="23.28515625" style="18" customWidth="1"/>
    <col min="2055" max="2055" width="13.28515625" style="18" customWidth="1"/>
    <col min="2056" max="2304" width="9.140625" style="18"/>
    <col min="2305" max="2305" width="12.42578125" style="18" customWidth="1"/>
    <col min="2306" max="2309" width="9.140625" style="18"/>
    <col min="2310" max="2310" width="23.28515625" style="18" customWidth="1"/>
    <col min="2311" max="2311" width="13.28515625" style="18" customWidth="1"/>
    <col min="2312" max="2560" width="9.140625" style="18"/>
    <col min="2561" max="2561" width="12.42578125" style="18" customWidth="1"/>
    <col min="2562" max="2565" width="9.140625" style="18"/>
    <col min="2566" max="2566" width="23.28515625" style="18" customWidth="1"/>
    <col min="2567" max="2567" width="13.28515625" style="18" customWidth="1"/>
    <col min="2568" max="2816" width="9.140625" style="18"/>
    <col min="2817" max="2817" width="12.42578125" style="18" customWidth="1"/>
    <col min="2818" max="2821" width="9.140625" style="18"/>
    <col min="2822" max="2822" width="23.28515625" style="18" customWidth="1"/>
    <col min="2823" max="2823" width="13.28515625" style="18" customWidth="1"/>
    <col min="2824" max="3072" width="9.140625" style="18"/>
    <col min="3073" max="3073" width="12.42578125" style="18" customWidth="1"/>
    <col min="3074" max="3077" width="9.140625" style="18"/>
    <col min="3078" max="3078" width="23.28515625" style="18" customWidth="1"/>
    <col min="3079" max="3079" width="13.28515625" style="18" customWidth="1"/>
    <col min="3080" max="3328" width="9.140625" style="18"/>
    <col min="3329" max="3329" width="12.42578125" style="18" customWidth="1"/>
    <col min="3330" max="3333" width="9.140625" style="18"/>
    <col min="3334" max="3334" width="23.28515625" style="18" customWidth="1"/>
    <col min="3335" max="3335" width="13.28515625" style="18" customWidth="1"/>
    <col min="3336" max="3584" width="9.140625" style="18"/>
    <col min="3585" max="3585" width="12.42578125" style="18" customWidth="1"/>
    <col min="3586" max="3589" width="9.140625" style="18"/>
    <col min="3590" max="3590" width="23.28515625" style="18" customWidth="1"/>
    <col min="3591" max="3591" width="13.28515625" style="18" customWidth="1"/>
    <col min="3592" max="3840" width="9.140625" style="18"/>
    <col min="3841" max="3841" width="12.42578125" style="18" customWidth="1"/>
    <col min="3842" max="3845" width="9.140625" style="18"/>
    <col min="3846" max="3846" width="23.28515625" style="18" customWidth="1"/>
    <col min="3847" max="3847" width="13.28515625" style="18" customWidth="1"/>
    <col min="3848" max="4096" width="9.140625" style="18"/>
    <col min="4097" max="4097" width="12.42578125" style="18" customWidth="1"/>
    <col min="4098" max="4101" width="9.140625" style="18"/>
    <col min="4102" max="4102" width="23.28515625" style="18" customWidth="1"/>
    <col min="4103" max="4103" width="13.28515625" style="18" customWidth="1"/>
    <col min="4104" max="4352" width="9.140625" style="18"/>
    <col min="4353" max="4353" width="12.42578125" style="18" customWidth="1"/>
    <col min="4354" max="4357" width="9.140625" style="18"/>
    <col min="4358" max="4358" width="23.28515625" style="18" customWidth="1"/>
    <col min="4359" max="4359" width="13.28515625" style="18" customWidth="1"/>
    <col min="4360" max="4608" width="9.140625" style="18"/>
    <col min="4609" max="4609" width="12.42578125" style="18" customWidth="1"/>
    <col min="4610" max="4613" width="9.140625" style="18"/>
    <col min="4614" max="4614" width="23.28515625" style="18" customWidth="1"/>
    <col min="4615" max="4615" width="13.28515625" style="18" customWidth="1"/>
    <col min="4616" max="4864" width="9.140625" style="18"/>
    <col min="4865" max="4865" width="12.42578125" style="18" customWidth="1"/>
    <col min="4866" max="4869" width="9.140625" style="18"/>
    <col min="4870" max="4870" width="23.28515625" style="18" customWidth="1"/>
    <col min="4871" max="4871" width="13.28515625" style="18" customWidth="1"/>
    <col min="4872" max="5120" width="9.140625" style="18"/>
    <col min="5121" max="5121" width="12.42578125" style="18" customWidth="1"/>
    <col min="5122" max="5125" width="9.140625" style="18"/>
    <col min="5126" max="5126" width="23.28515625" style="18" customWidth="1"/>
    <col min="5127" max="5127" width="13.28515625" style="18" customWidth="1"/>
    <col min="5128" max="5376" width="9.140625" style="18"/>
    <col min="5377" max="5377" width="12.42578125" style="18" customWidth="1"/>
    <col min="5378" max="5381" width="9.140625" style="18"/>
    <col min="5382" max="5382" width="23.28515625" style="18" customWidth="1"/>
    <col min="5383" max="5383" width="13.28515625" style="18" customWidth="1"/>
    <col min="5384" max="5632" width="9.140625" style="18"/>
    <col min="5633" max="5633" width="12.42578125" style="18" customWidth="1"/>
    <col min="5634" max="5637" width="9.140625" style="18"/>
    <col min="5638" max="5638" width="23.28515625" style="18" customWidth="1"/>
    <col min="5639" max="5639" width="13.28515625" style="18" customWidth="1"/>
    <col min="5640" max="5888" width="9.140625" style="18"/>
    <col min="5889" max="5889" width="12.42578125" style="18" customWidth="1"/>
    <col min="5890" max="5893" width="9.140625" style="18"/>
    <col min="5894" max="5894" width="23.28515625" style="18" customWidth="1"/>
    <col min="5895" max="5895" width="13.28515625" style="18" customWidth="1"/>
    <col min="5896" max="6144" width="9.140625" style="18"/>
    <col min="6145" max="6145" width="12.42578125" style="18" customWidth="1"/>
    <col min="6146" max="6149" width="9.140625" style="18"/>
    <col min="6150" max="6150" width="23.28515625" style="18" customWidth="1"/>
    <col min="6151" max="6151" width="13.28515625" style="18" customWidth="1"/>
    <col min="6152" max="6400" width="9.140625" style="18"/>
    <col min="6401" max="6401" width="12.42578125" style="18" customWidth="1"/>
    <col min="6402" max="6405" width="9.140625" style="18"/>
    <col min="6406" max="6406" width="23.28515625" style="18" customWidth="1"/>
    <col min="6407" max="6407" width="13.28515625" style="18" customWidth="1"/>
    <col min="6408" max="6656" width="9.140625" style="18"/>
    <col min="6657" max="6657" width="12.42578125" style="18" customWidth="1"/>
    <col min="6658" max="6661" width="9.140625" style="18"/>
    <col min="6662" max="6662" width="23.28515625" style="18" customWidth="1"/>
    <col min="6663" max="6663" width="13.28515625" style="18" customWidth="1"/>
    <col min="6664" max="6912" width="9.140625" style="18"/>
    <col min="6913" max="6913" width="12.42578125" style="18" customWidth="1"/>
    <col min="6914" max="6917" width="9.140625" style="18"/>
    <col min="6918" max="6918" width="23.28515625" style="18" customWidth="1"/>
    <col min="6919" max="6919" width="13.28515625" style="18" customWidth="1"/>
    <col min="6920" max="7168" width="9.140625" style="18"/>
    <col min="7169" max="7169" width="12.42578125" style="18" customWidth="1"/>
    <col min="7170" max="7173" width="9.140625" style="18"/>
    <col min="7174" max="7174" width="23.28515625" style="18" customWidth="1"/>
    <col min="7175" max="7175" width="13.28515625" style="18" customWidth="1"/>
    <col min="7176" max="7424" width="9.140625" style="18"/>
    <col min="7425" max="7425" width="12.42578125" style="18" customWidth="1"/>
    <col min="7426" max="7429" width="9.140625" style="18"/>
    <col min="7430" max="7430" width="23.28515625" style="18" customWidth="1"/>
    <col min="7431" max="7431" width="13.28515625" style="18" customWidth="1"/>
    <col min="7432" max="7680" width="9.140625" style="18"/>
    <col min="7681" max="7681" width="12.42578125" style="18" customWidth="1"/>
    <col min="7682" max="7685" width="9.140625" style="18"/>
    <col min="7686" max="7686" width="23.28515625" style="18" customWidth="1"/>
    <col min="7687" max="7687" width="13.28515625" style="18" customWidth="1"/>
    <col min="7688" max="7936" width="9.140625" style="18"/>
    <col min="7937" max="7937" width="12.42578125" style="18" customWidth="1"/>
    <col min="7938" max="7941" width="9.140625" style="18"/>
    <col min="7942" max="7942" width="23.28515625" style="18" customWidth="1"/>
    <col min="7943" max="7943" width="13.28515625" style="18" customWidth="1"/>
    <col min="7944" max="8192" width="9.140625" style="18"/>
    <col min="8193" max="8193" width="12.42578125" style="18" customWidth="1"/>
    <col min="8194" max="8197" width="9.140625" style="18"/>
    <col min="8198" max="8198" width="23.28515625" style="18" customWidth="1"/>
    <col min="8199" max="8199" width="13.28515625" style="18" customWidth="1"/>
    <col min="8200" max="8448" width="9.140625" style="18"/>
    <col min="8449" max="8449" width="12.42578125" style="18" customWidth="1"/>
    <col min="8450" max="8453" width="9.140625" style="18"/>
    <col min="8454" max="8454" width="23.28515625" style="18" customWidth="1"/>
    <col min="8455" max="8455" width="13.28515625" style="18" customWidth="1"/>
    <col min="8456" max="8704" width="9.140625" style="18"/>
    <col min="8705" max="8705" width="12.42578125" style="18" customWidth="1"/>
    <col min="8706" max="8709" width="9.140625" style="18"/>
    <col min="8710" max="8710" width="23.28515625" style="18" customWidth="1"/>
    <col min="8711" max="8711" width="13.28515625" style="18" customWidth="1"/>
    <col min="8712" max="8960" width="9.140625" style="18"/>
    <col min="8961" max="8961" width="12.42578125" style="18" customWidth="1"/>
    <col min="8962" max="8965" width="9.140625" style="18"/>
    <col min="8966" max="8966" width="23.28515625" style="18" customWidth="1"/>
    <col min="8967" max="8967" width="13.28515625" style="18" customWidth="1"/>
    <col min="8968" max="9216" width="9.140625" style="18"/>
    <col min="9217" max="9217" width="12.42578125" style="18" customWidth="1"/>
    <col min="9218" max="9221" width="9.140625" style="18"/>
    <col min="9222" max="9222" width="23.28515625" style="18" customWidth="1"/>
    <col min="9223" max="9223" width="13.28515625" style="18" customWidth="1"/>
    <col min="9224" max="9472" width="9.140625" style="18"/>
    <col min="9473" max="9473" width="12.42578125" style="18" customWidth="1"/>
    <col min="9474" max="9477" width="9.140625" style="18"/>
    <col min="9478" max="9478" width="23.28515625" style="18" customWidth="1"/>
    <col min="9479" max="9479" width="13.28515625" style="18" customWidth="1"/>
    <col min="9480" max="9728" width="9.140625" style="18"/>
    <col min="9729" max="9729" width="12.42578125" style="18" customWidth="1"/>
    <col min="9730" max="9733" width="9.140625" style="18"/>
    <col min="9734" max="9734" width="23.28515625" style="18" customWidth="1"/>
    <col min="9735" max="9735" width="13.28515625" style="18" customWidth="1"/>
    <col min="9736" max="9984" width="9.140625" style="18"/>
    <col min="9985" max="9985" width="12.42578125" style="18" customWidth="1"/>
    <col min="9986" max="9989" width="9.140625" style="18"/>
    <col min="9990" max="9990" width="23.28515625" style="18" customWidth="1"/>
    <col min="9991" max="9991" width="13.28515625" style="18" customWidth="1"/>
    <col min="9992" max="10240" width="9.140625" style="18"/>
    <col min="10241" max="10241" width="12.42578125" style="18" customWidth="1"/>
    <col min="10242" max="10245" width="9.140625" style="18"/>
    <col min="10246" max="10246" width="23.28515625" style="18" customWidth="1"/>
    <col min="10247" max="10247" width="13.28515625" style="18" customWidth="1"/>
    <col min="10248" max="10496" width="9.140625" style="18"/>
    <col min="10497" max="10497" width="12.42578125" style="18" customWidth="1"/>
    <col min="10498" max="10501" width="9.140625" style="18"/>
    <col min="10502" max="10502" width="23.28515625" style="18" customWidth="1"/>
    <col min="10503" max="10503" width="13.28515625" style="18" customWidth="1"/>
    <col min="10504" max="10752" width="9.140625" style="18"/>
    <col min="10753" max="10753" width="12.42578125" style="18" customWidth="1"/>
    <col min="10754" max="10757" width="9.140625" style="18"/>
    <col min="10758" max="10758" width="23.28515625" style="18" customWidth="1"/>
    <col min="10759" max="10759" width="13.28515625" style="18" customWidth="1"/>
    <col min="10760" max="11008" width="9.140625" style="18"/>
    <col min="11009" max="11009" width="12.42578125" style="18" customWidth="1"/>
    <col min="11010" max="11013" width="9.140625" style="18"/>
    <col min="11014" max="11014" width="23.28515625" style="18" customWidth="1"/>
    <col min="11015" max="11015" width="13.28515625" style="18" customWidth="1"/>
    <col min="11016" max="11264" width="9.140625" style="18"/>
    <col min="11265" max="11265" width="12.42578125" style="18" customWidth="1"/>
    <col min="11266" max="11269" width="9.140625" style="18"/>
    <col min="11270" max="11270" width="23.28515625" style="18" customWidth="1"/>
    <col min="11271" max="11271" width="13.28515625" style="18" customWidth="1"/>
    <col min="11272" max="11520" width="9.140625" style="18"/>
    <col min="11521" max="11521" width="12.42578125" style="18" customWidth="1"/>
    <col min="11522" max="11525" width="9.140625" style="18"/>
    <col min="11526" max="11526" width="23.28515625" style="18" customWidth="1"/>
    <col min="11527" max="11527" width="13.28515625" style="18" customWidth="1"/>
    <col min="11528" max="11776" width="9.140625" style="18"/>
    <col min="11777" max="11777" width="12.42578125" style="18" customWidth="1"/>
    <col min="11778" max="11781" width="9.140625" style="18"/>
    <col min="11782" max="11782" width="23.28515625" style="18" customWidth="1"/>
    <col min="11783" max="11783" width="13.28515625" style="18" customWidth="1"/>
    <col min="11784" max="12032" width="9.140625" style="18"/>
    <col min="12033" max="12033" width="12.42578125" style="18" customWidth="1"/>
    <col min="12034" max="12037" width="9.140625" style="18"/>
    <col min="12038" max="12038" width="23.28515625" style="18" customWidth="1"/>
    <col min="12039" max="12039" width="13.28515625" style="18" customWidth="1"/>
    <col min="12040" max="12288" width="9.140625" style="18"/>
    <col min="12289" max="12289" width="12.42578125" style="18" customWidth="1"/>
    <col min="12290" max="12293" width="9.140625" style="18"/>
    <col min="12294" max="12294" width="23.28515625" style="18" customWidth="1"/>
    <col min="12295" max="12295" width="13.28515625" style="18" customWidth="1"/>
    <col min="12296" max="12544" width="9.140625" style="18"/>
    <col min="12545" max="12545" width="12.42578125" style="18" customWidth="1"/>
    <col min="12546" max="12549" width="9.140625" style="18"/>
    <col min="12550" max="12550" width="23.28515625" style="18" customWidth="1"/>
    <col min="12551" max="12551" width="13.28515625" style="18" customWidth="1"/>
    <col min="12552" max="12800" width="9.140625" style="18"/>
    <col min="12801" max="12801" width="12.42578125" style="18" customWidth="1"/>
    <col min="12802" max="12805" width="9.140625" style="18"/>
    <col min="12806" max="12806" width="23.28515625" style="18" customWidth="1"/>
    <col min="12807" max="12807" width="13.28515625" style="18" customWidth="1"/>
    <col min="12808" max="13056" width="9.140625" style="18"/>
    <col min="13057" max="13057" width="12.42578125" style="18" customWidth="1"/>
    <col min="13058" max="13061" width="9.140625" style="18"/>
    <col min="13062" max="13062" width="23.28515625" style="18" customWidth="1"/>
    <col min="13063" max="13063" width="13.28515625" style="18" customWidth="1"/>
    <col min="13064" max="13312" width="9.140625" style="18"/>
    <col min="13313" max="13313" width="12.42578125" style="18" customWidth="1"/>
    <col min="13314" max="13317" width="9.140625" style="18"/>
    <col min="13318" max="13318" width="23.28515625" style="18" customWidth="1"/>
    <col min="13319" max="13319" width="13.28515625" style="18" customWidth="1"/>
    <col min="13320" max="13568" width="9.140625" style="18"/>
    <col min="13569" max="13569" width="12.42578125" style="18" customWidth="1"/>
    <col min="13570" max="13573" width="9.140625" style="18"/>
    <col min="13574" max="13574" width="23.28515625" style="18" customWidth="1"/>
    <col min="13575" max="13575" width="13.28515625" style="18" customWidth="1"/>
    <col min="13576" max="13824" width="9.140625" style="18"/>
    <col min="13825" max="13825" width="12.42578125" style="18" customWidth="1"/>
    <col min="13826" max="13829" width="9.140625" style="18"/>
    <col min="13830" max="13830" width="23.28515625" style="18" customWidth="1"/>
    <col min="13831" max="13831" width="13.28515625" style="18" customWidth="1"/>
    <col min="13832" max="14080" width="9.140625" style="18"/>
    <col min="14081" max="14081" width="12.42578125" style="18" customWidth="1"/>
    <col min="14082" max="14085" width="9.140625" style="18"/>
    <col min="14086" max="14086" width="23.28515625" style="18" customWidth="1"/>
    <col min="14087" max="14087" width="13.28515625" style="18" customWidth="1"/>
    <col min="14088" max="14336" width="9.140625" style="18"/>
    <col min="14337" max="14337" width="12.42578125" style="18" customWidth="1"/>
    <col min="14338" max="14341" width="9.140625" style="18"/>
    <col min="14342" max="14342" width="23.28515625" style="18" customWidth="1"/>
    <col min="14343" max="14343" width="13.28515625" style="18" customWidth="1"/>
    <col min="14344" max="14592" width="9.140625" style="18"/>
    <col min="14593" max="14593" width="12.42578125" style="18" customWidth="1"/>
    <col min="14594" max="14597" width="9.140625" style="18"/>
    <col min="14598" max="14598" width="23.28515625" style="18" customWidth="1"/>
    <col min="14599" max="14599" width="13.28515625" style="18" customWidth="1"/>
    <col min="14600" max="14848" width="9.140625" style="18"/>
    <col min="14849" max="14849" width="12.42578125" style="18" customWidth="1"/>
    <col min="14850" max="14853" width="9.140625" style="18"/>
    <col min="14854" max="14854" width="23.28515625" style="18" customWidth="1"/>
    <col min="14855" max="14855" width="13.28515625" style="18" customWidth="1"/>
    <col min="14856" max="15104" width="9.140625" style="18"/>
    <col min="15105" max="15105" width="12.42578125" style="18" customWidth="1"/>
    <col min="15106" max="15109" width="9.140625" style="18"/>
    <col min="15110" max="15110" width="23.28515625" style="18" customWidth="1"/>
    <col min="15111" max="15111" width="13.28515625" style="18" customWidth="1"/>
    <col min="15112" max="15360" width="9.140625" style="18"/>
    <col min="15361" max="15361" width="12.42578125" style="18" customWidth="1"/>
    <col min="15362" max="15365" width="9.140625" style="18"/>
    <col min="15366" max="15366" width="23.28515625" style="18" customWidth="1"/>
    <col min="15367" max="15367" width="13.28515625" style="18" customWidth="1"/>
    <col min="15368" max="15616" width="9.140625" style="18"/>
    <col min="15617" max="15617" width="12.42578125" style="18" customWidth="1"/>
    <col min="15618" max="15621" width="9.140625" style="18"/>
    <col min="15622" max="15622" width="23.28515625" style="18" customWidth="1"/>
    <col min="15623" max="15623" width="13.28515625" style="18" customWidth="1"/>
    <col min="15624" max="15872" width="9.140625" style="18"/>
    <col min="15873" max="15873" width="12.42578125" style="18" customWidth="1"/>
    <col min="15874" max="15877" width="9.140625" style="18"/>
    <col min="15878" max="15878" width="23.28515625" style="18" customWidth="1"/>
    <col min="15879" max="15879" width="13.28515625" style="18" customWidth="1"/>
    <col min="15880" max="16128" width="9.140625" style="18"/>
    <col min="16129" max="16129" width="12.42578125" style="18" customWidth="1"/>
    <col min="16130" max="16133" width="9.140625" style="18"/>
    <col min="16134" max="16134" width="23.28515625" style="18" customWidth="1"/>
    <col min="16135" max="16135" width="13.28515625" style="18" customWidth="1"/>
    <col min="16136" max="16384" width="9.140625" style="18"/>
  </cols>
  <sheetData>
    <row r="1" spans="1:9" s="14" customFormat="1" ht="14.25">
      <c r="A1" s="13"/>
      <c r="B1" s="13"/>
      <c r="C1" s="13"/>
      <c r="D1" s="13"/>
      <c r="E1" s="13"/>
      <c r="F1" s="13"/>
      <c r="G1" s="13"/>
    </row>
    <row r="2" spans="1:9" s="14" customFormat="1" ht="15">
      <c r="A2" s="313"/>
      <c r="B2" s="313"/>
      <c r="C2" s="313"/>
      <c r="D2" s="313"/>
      <c r="E2" s="313"/>
      <c r="F2" s="313"/>
      <c r="G2" s="313"/>
    </row>
    <row r="3" spans="1:9" s="14" customFormat="1" ht="15">
      <c r="A3" s="313"/>
      <c r="B3" s="313"/>
      <c r="C3" s="313"/>
      <c r="D3" s="313"/>
      <c r="E3" s="313"/>
      <c r="F3" s="313"/>
      <c r="G3" s="313"/>
    </row>
    <row r="4" spans="1:9" s="14" customFormat="1" ht="15">
      <c r="A4" s="313"/>
      <c r="B4" s="313"/>
      <c r="C4" s="313"/>
      <c r="D4" s="313"/>
      <c r="E4" s="313"/>
      <c r="F4" s="313"/>
      <c r="G4" s="313"/>
    </row>
    <row r="5" spans="1:9" s="14" customFormat="1" ht="15">
      <c r="A5" s="313"/>
      <c r="B5" s="313"/>
      <c r="C5" s="313"/>
      <c r="D5" s="313"/>
      <c r="E5" s="313"/>
      <c r="F5" s="313"/>
      <c r="G5" s="313"/>
    </row>
    <row r="6" spans="1:9" s="14" customFormat="1" ht="15">
      <c r="A6" s="16"/>
      <c r="B6" s="16"/>
      <c r="C6" s="16"/>
      <c r="D6" s="16"/>
      <c r="E6" s="16"/>
      <c r="F6" s="16"/>
      <c r="G6" s="16"/>
    </row>
    <row r="7" spans="1:9" s="14" customFormat="1" ht="15">
      <c r="A7" s="16"/>
      <c r="B7" s="16"/>
      <c r="C7" s="16"/>
      <c r="D7" s="16"/>
      <c r="E7" s="16"/>
      <c r="F7" s="16"/>
      <c r="G7" s="16"/>
    </row>
    <row r="8" spans="1:9" s="14" customFormat="1" ht="15">
      <c r="A8" s="16"/>
      <c r="B8" s="16"/>
      <c r="C8" s="16"/>
      <c r="D8" s="16"/>
      <c r="E8" s="16"/>
      <c r="F8" s="16"/>
      <c r="G8" s="16"/>
    </row>
    <row r="9" spans="1:9" s="14" customFormat="1" ht="15">
      <c r="A9" s="337" t="s">
        <v>153</v>
      </c>
      <c r="B9" s="337"/>
      <c r="C9" s="337"/>
      <c r="D9" s="337"/>
      <c r="E9" s="337"/>
      <c r="F9" s="337"/>
      <c r="G9" s="337"/>
    </row>
    <row r="10" spans="1:9">
      <c r="A10" s="17"/>
      <c r="B10" s="17"/>
      <c r="C10" s="17"/>
      <c r="D10" s="17"/>
      <c r="E10" s="17"/>
      <c r="F10" s="17"/>
      <c r="G10" s="17"/>
    </row>
    <row r="11" spans="1:9">
      <c r="A11" s="17"/>
      <c r="B11" s="17"/>
      <c r="C11" s="17"/>
      <c r="D11" s="17"/>
      <c r="E11" s="17"/>
      <c r="F11" s="17"/>
      <c r="G11" s="17"/>
    </row>
    <row r="12" spans="1:9">
      <c r="A12" s="17"/>
      <c r="B12" s="329" t="s">
        <v>16</v>
      </c>
      <c r="C12" s="330" t="s">
        <v>17</v>
      </c>
      <c r="D12" s="330"/>
      <c r="E12" s="330"/>
      <c r="F12" s="330"/>
      <c r="G12" s="332">
        <v>-1</v>
      </c>
    </row>
    <row r="13" spans="1:9">
      <c r="A13" s="17"/>
      <c r="B13" s="329"/>
      <c r="C13" s="333" t="s">
        <v>18</v>
      </c>
      <c r="D13" s="334"/>
      <c r="E13" s="334"/>
      <c r="F13" s="334"/>
      <c r="G13" s="332"/>
    </row>
    <row r="14" spans="1:9">
      <c r="A14" s="17"/>
      <c r="B14" s="17"/>
      <c r="C14" s="17"/>
      <c r="D14" s="17"/>
      <c r="E14" s="17"/>
      <c r="F14" s="17"/>
      <c r="G14" s="17"/>
    </row>
    <row r="15" spans="1:9">
      <c r="A15" s="17"/>
      <c r="B15" s="17"/>
      <c r="C15" s="17"/>
      <c r="D15" s="17"/>
      <c r="E15" s="17"/>
      <c r="F15" s="17"/>
      <c r="G15" s="17"/>
    </row>
    <row r="16" spans="1:9" s="10" customFormat="1" ht="20.100000000000001" customHeight="1">
      <c r="A16" s="17"/>
      <c r="B16" s="17" t="s">
        <v>19</v>
      </c>
      <c r="C16" s="17"/>
      <c r="D16" s="17"/>
      <c r="E16" s="17"/>
      <c r="F16" s="32">
        <v>3.15E-2</v>
      </c>
      <c r="G16" s="17"/>
      <c r="I16" s="165"/>
    </row>
    <row r="17" spans="1:9" s="10" customFormat="1" ht="20.100000000000001" customHeight="1">
      <c r="A17" s="17"/>
      <c r="B17" s="17" t="s">
        <v>20</v>
      </c>
      <c r="C17" s="17"/>
      <c r="D17" s="17"/>
      <c r="E17" s="17"/>
      <c r="F17" s="32">
        <v>3.5000000000000001E-3</v>
      </c>
      <c r="G17" s="17"/>
      <c r="I17" s="165"/>
    </row>
    <row r="18" spans="1:9" s="10" customFormat="1" ht="20.100000000000001" customHeight="1">
      <c r="A18" s="17"/>
      <c r="B18" s="17" t="s">
        <v>21</v>
      </c>
      <c r="C18" s="17"/>
      <c r="D18" s="17"/>
      <c r="E18" s="17"/>
      <c r="F18" s="32">
        <v>9.7000000000000003E-3</v>
      </c>
      <c r="G18" s="17"/>
      <c r="I18" s="165"/>
    </row>
    <row r="19" spans="1:9" s="10" customFormat="1" ht="20.100000000000001" customHeight="1">
      <c r="A19" s="17"/>
      <c r="B19" s="17" t="s">
        <v>22</v>
      </c>
      <c r="C19" s="17"/>
      <c r="D19" s="17"/>
      <c r="E19" s="17"/>
      <c r="F19" s="32">
        <v>4.4999999999999997E-3</v>
      </c>
      <c r="G19" s="17"/>
      <c r="I19" s="165"/>
    </row>
    <row r="20" spans="1:9" s="10" customFormat="1" ht="20.100000000000001" customHeight="1">
      <c r="A20" s="17"/>
      <c r="B20" s="17" t="s">
        <v>23</v>
      </c>
      <c r="C20" s="17"/>
      <c r="D20" s="17"/>
      <c r="E20" s="17"/>
      <c r="F20" s="33">
        <v>5.8999999999999999E-3</v>
      </c>
      <c r="G20" s="17"/>
      <c r="I20" s="166"/>
    </row>
    <row r="21" spans="1:9" s="10" customFormat="1" ht="20.100000000000001" customHeight="1">
      <c r="A21" s="17"/>
      <c r="B21" s="17" t="s">
        <v>24</v>
      </c>
      <c r="C21" s="17"/>
      <c r="D21" s="17"/>
      <c r="E21" s="17"/>
      <c r="F21" s="32">
        <v>7.3999999999999996E-2</v>
      </c>
      <c r="G21" s="17"/>
      <c r="I21" s="165"/>
    </row>
    <row r="22" spans="1:9" s="10" customFormat="1" ht="20.100000000000001" customHeight="1">
      <c r="A22" s="17"/>
      <c r="B22" s="17" t="s">
        <v>25</v>
      </c>
      <c r="C22" s="17"/>
      <c r="D22" s="17"/>
      <c r="E22" s="17"/>
      <c r="F22" s="32">
        <f>SUM(F23:F26)</f>
        <v>0.13150000000000001</v>
      </c>
      <c r="G22" s="17"/>
      <c r="I22" s="165"/>
    </row>
    <row r="23" spans="1:9" s="10" customFormat="1" ht="20.100000000000001" customHeight="1">
      <c r="A23" s="17"/>
      <c r="B23" s="17"/>
      <c r="C23" s="17" t="s">
        <v>26</v>
      </c>
      <c r="D23" s="17"/>
      <c r="E23" s="17"/>
      <c r="F23" s="32">
        <v>0.05</v>
      </c>
      <c r="G23" s="17"/>
      <c r="I23" s="165"/>
    </row>
    <row r="24" spans="1:9" s="10" customFormat="1" ht="20.100000000000001" customHeight="1">
      <c r="A24" s="17"/>
      <c r="B24" s="17"/>
      <c r="C24" s="17" t="s">
        <v>27</v>
      </c>
      <c r="D24" s="17"/>
      <c r="E24" s="17"/>
      <c r="F24" s="32">
        <v>6.4999999999999997E-3</v>
      </c>
      <c r="G24" s="17"/>
      <c r="I24" s="165"/>
    </row>
    <row r="25" spans="1:9" s="10" customFormat="1" ht="20.100000000000001" customHeight="1">
      <c r="A25" s="17"/>
      <c r="B25" s="17"/>
      <c r="C25" s="17" t="s">
        <v>28</v>
      </c>
      <c r="D25" s="17"/>
      <c r="E25" s="17"/>
      <c r="F25" s="32">
        <v>0.03</v>
      </c>
      <c r="G25" s="17"/>
      <c r="I25" s="165"/>
    </row>
    <row r="26" spans="1:9" s="10" customFormat="1" ht="20.100000000000001" customHeight="1">
      <c r="A26" s="17"/>
      <c r="B26" s="17"/>
      <c r="C26" s="17" t="s">
        <v>37</v>
      </c>
      <c r="D26" s="17"/>
      <c r="E26" s="17"/>
      <c r="F26" s="32">
        <v>4.4999999999999998E-2</v>
      </c>
      <c r="G26" s="17"/>
      <c r="I26" s="165"/>
    </row>
    <row r="27" spans="1:9">
      <c r="A27" s="17"/>
      <c r="B27" s="17"/>
      <c r="C27" s="17"/>
      <c r="D27" s="17"/>
      <c r="E27" s="17"/>
      <c r="F27" s="17"/>
      <c r="G27" s="17"/>
    </row>
    <row r="28" spans="1:9">
      <c r="A28" s="17"/>
      <c r="B28" s="17"/>
      <c r="C28" s="17"/>
      <c r="D28" s="17"/>
      <c r="E28" s="17"/>
      <c r="F28" s="17"/>
      <c r="G28" s="17"/>
    </row>
    <row r="29" spans="1:9">
      <c r="A29" s="17"/>
      <c r="B29" s="329" t="s">
        <v>16</v>
      </c>
      <c r="C29" s="330" t="s">
        <v>147</v>
      </c>
      <c r="D29" s="331"/>
      <c r="E29" s="331"/>
      <c r="F29" s="331"/>
      <c r="G29" s="332">
        <v>-1</v>
      </c>
    </row>
    <row r="30" spans="1:9">
      <c r="A30" s="17"/>
      <c r="B30" s="329"/>
      <c r="C30" s="333" t="s">
        <v>29</v>
      </c>
      <c r="D30" s="334"/>
      <c r="E30" s="334"/>
      <c r="F30" s="334"/>
      <c r="G30" s="332"/>
    </row>
    <row r="31" spans="1:9">
      <c r="A31" s="17"/>
      <c r="B31" s="17"/>
      <c r="C31" s="17"/>
      <c r="D31" s="17"/>
      <c r="E31" s="17"/>
      <c r="F31" s="17"/>
      <c r="G31" s="17"/>
    </row>
    <row r="32" spans="1:9">
      <c r="A32" s="17"/>
      <c r="B32" s="17"/>
      <c r="C32" s="17"/>
      <c r="D32" s="17"/>
      <c r="E32" s="17"/>
      <c r="F32" s="17"/>
      <c r="G32" s="17"/>
    </row>
    <row r="33" spans="1:7">
      <c r="A33" s="17"/>
      <c r="B33" s="329" t="s">
        <v>16</v>
      </c>
      <c r="C33" s="330">
        <f xml:space="preserve"> (1 +F16+F17+F18+F19)*(1+F20)*(1+F21)</f>
        <v>1.1334891607200002</v>
      </c>
      <c r="D33" s="331"/>
      <c r="E33" s="331"/>
      <c r="F33" s="331"/>
      <c r="G33" s="332">
        <v>-1</v>
      </c>
    </row>
    <row r="34" spans="1:7">
      <c r="A34" s="17"/>
      <c r="B34" s="329"/>
      <c r="C34" s="335">
        <f>(1-F22)</f>
        <v>0.86850000000000005</v>
      </c>
      <c r="D34" s="336"/>
      <c r="E34" s="336"/>
      <c r="F34" s="336"/>
      <c r="G34" s="332"/>
    </row>
    <row r="35" spans="1:7" ht="13.5" thickBot="1">
      <c r="A35" s="17"/>
      <c r="B35" s="17"/>
      <c r="C35" s="17"/>
      <c r="D35" s="17"/>
      <c r="E35" s="17"/>
      <c r="F35" s="17"/>
      <c r="G35" s="17"/>
    </row>
    <row r="36" spans="1:7">
      <c r="A36" s="17"/>
      <c r="B36" s="322" t="s">
        <v>16</v>
      </c>
      <c r="C36" s="324">
        <v>0.30499999999999999</v>
      </c>
      <c r="D36" s="324"/>
      <c r="E36" s="324"/>
      <c r="F36" s="325"/>
      <c r="G36" s="17"/>
    </row>
    <row r="37" spans="1:7" ht="13.5" thickBot="1">
      <c r="A37" s="17"/>
      <c r="B37" s="323"/>
      <c r="C37" s="326"/>
      <c r="D37" s="326"/>
      <c r="E37" s="326"/>
      <c r="F37" s="327"/>
      <c r="G37" s="17"/>
    </row>
    <row r="38" spans="1:7">
      <c r="A38" s="17"/>
      <c r="B38" s="17"/>
      <c r="C38" s="17"/>
      <c r="D38" s="17"/>
      <c r="E38" s="17"/>
      <c r="F38" s="17"/>
      <c r="G38" s="17"/>
    </row>
    <row r="39" spans="1:7">
      <c r="A39" s="17" t="s">
        <v>30</v>
      </c>
      <c r="B39" s="17"/>
      <c r="C39" s="17"/>
      <c r="D39" s="17"/>
      <c r="E39" s="17"/>
      <c r="F39" s="17"/>
      <c r="G39" s="17"/>
    </row>
    <row r="40" spans="1:7">
      <c r="A40" s="17"/>
      <c r="B40" s="17"/>
      <c r="C40" s="17"/>
      <c r="D40" s="17"/>
      <c r="E40" s="17"/>
      <c r="F40" s="17"/>
      <c r="G40" s="17"/>
    </row>
    <row r="41" spans="1:7">
      <c r="A41" s="328"/>
      <c r="B41" s="328"/>
      <c r="C41" s="328"/>
      <c r="D41" s="328"/>
      <c r="E41" s="328"/>
      <c r="F41" s="328"/>
      <c r="G41" s="328"/>
    </row>
  </sheetData>
  <mergeCells count="20">
    <mergeCell ref="B12:B13"/>
    <mergeCell ref="C12:F12"/>
    <mergeCell ref="G12:G13"/>
    <mergeCell ref="C13:F13"/>
    <mergeCell ref="A2:G2"/>
    <mergeCell ref="A3:G3"/>
    <mergeCell ref="A4:G4"/>
    <mergeCell ref="A5:G5"/>
    <mergeCell ref="A9:G9"/>
    <mergeCell ref="B36:B37"/>
    <mergeCell ref="C36:F37"/>
    <mergeCell ref="A41:G41"/>
    <mergeCell ref="B29:B30"/>
    <mergeCell ref="C29:F29"/>
    <mergeCell ref="G29:G30"/>
    <mergeCell ref="C30:F30"/>
    <mergeCell ref="B33:B34"/>
    <mergeCell ref="C33:F33"/>
    <mergeCell ref="G33:G34"/>
    <mergeCell ref="C34:F34"/>
  </mergeCells>
  <printOptions horizontalCentered="1"/>
  <pageMargins left="0.39370078740157483" right="0.19685039370078741" top="0.59055118110236227" bottom="0.78740157480314965" header="0.19685039370078741" footer="0.19685039370078741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4" tint="0.79998168889431442"/>
    <pageSetUpPr fitToPage="1"/>
  </sheetPr>
  <dimension ref="A1:J47"/>
  <sheetViews>
    <sheetView topLeftCell="A19" zoomScaleNormal="100" zoomScaleSheetLayoutView="100" workbookViewId="0">
      <selection activeCell="C38" sqref="C38:F38"/>
    </sheetView>
  </sheetViews>
  <sheetFormatPr defaultColWidth="9.140625" defaultRowHeight="12.75"/>
  <cols>
    <col min="1" max="1" width="12.42578125" style="10" customWidth="1"/>
    <col min="2" max="5" width="9.140625" style="10"/>
    <col min="6" max="6" width="23.42578125" style="10" customWidth="1"/>
    <col min="7" max="7" width="13.28515625" style="10" customWidth="1"/>
    <col min="8" max="8" width="9.140625" style="10" hidden="1" customWidth="1"/>
    <col min="9" max="9" width="9.5703125" style="10" hidden="1" customWidth="1"/>
    <col min="10" max="10" width="9.140625" style="10" hidden="1" customWidth="1"/>
    <col min="11" max="11" width="0" style="10" hidden="1" customWidth="1"/>
    <col min="12" max="256" width="9.140625" style="10"/>
    <col min="257" max="257" width="12.42578125" style="10" customWidth="1"/>
    <col min="258" max="261" width="9.140625" style="10"/>
    <col min="262" max="262" width="23.42578125" style="10" customWidth="1"/>
    <col min="263" max="263" width="13.28515625" style="10" customWidth="1"/>
    <col min="264" max="267" width="0" style="10" hidden="1" customWidth="1"/>
    <col min="268" max="512" width="9.140625" style="10"/>
    <col min="513" max="513" width="12.42578125" style="10" customWidth="1"/>
    <col min="514" max="517" width="9.140625" style="10"/>
    <col min="518" max="518" width="23.42578125" style="10" customWidth="1"/>
    <col min="519" max="519" width="13.28515625" style="10" customWidth="1"/>
    <col min="520" max="523" width="0" style="10" hidden="1" customWidth="1"/>
    <col min="524" max="768" width="9.140625" style="10"/>
    <col min="769" max="769" width="12.42578125" style="10" customWidth="1"/>
    <col min="770" max="773" width="9.140625" style="10"/>
    <col min="774" max="774" width="23.42578125" style="10" customWidth="1"/>
    <col min="775" max="775" width="13.28515625" style="10" customWidth="1"/>
    <col min="776" max="779" width="0" style="10" hidden="1" customWidth="1"/>
    <col min="780" max="1024" width="9.140625" style="10"/>
    <col min="1025" max="1025" width="12.42578125" style="10" customWidth="1"/>
    <col min="1026" max="1029" width="9.140625" style="10"/>
    <col min="1030" max="1030" width="23.42578125" style="10" customWidth="1"/>
    <col min="1031" max="1031" width="13.28515625" style="10" customWidth="1"/>
    <col min="1032" max="1035" width="0" style="10" hidden="1" customWidth="1"/>
    <col min="1036" max="1280" width="9.140625" style="10"/>
    <col min="1281" max="1281" width="12.42578125" style="10" customWidth="1"/>
    <col min="1282" max="1285" width="9.140625" style="10"/>
    <col min="1286" max="1286" width="23.42578125" style="10" customWidth="1"/>
    <col min="1287" max="1287" width="13.28515625" style="10" customWidth="1"/>
    <col min="1288" max="1291" width="0" style="10" hidden="1" customWidth="1"/>
    <col min="1292" max="1536" width="9.140625" style="10"/>
    <col min="1537" max="1537" width="12.42578125" style="10" customWidth="1"/>
    <col min="1538" max="1541" width="9.140625" style="10"/>
    <col min="1542" max="1542" width="23.42578125" style="10" customWidth="1"/>
    <col min="1543" max="1543" width="13.28515625" style="10" customWidth="1"/>
    <col min="1544" max="1547" width="0" style="10" hidden="1" customWidth="1"/>
    <col min="1548" max="1792" width="9.140625" style="10"/>
    <col min="1793" max="1793" width="12.42578125" style="10" customWidth="1"/>
    <col min="1794" max="1797" width="9.140625" style="10"/>
    <col min="1798" max="1798" width="23.42578125" style="10" customWidth="1"/>
    <col min="1799" max="1799" width="13.28515625" style="10" customWidth="1"/>
    <col min="1800" max="1803" width="0" style="10" hidden="1" customWidth="1"/>
    <col min="1804" max="2048" width="9.140625" style="10"/>
    <col min="2049" max="2049" width="12.42578125" style="10" customWidth="1"/>
    <col min="2050" max="2053" width="9.140625" style="10"/>
    <col min="2054" max="2054" width="23.42578125" style="10" customWidth="1"/>
    <col min="2055" max="2055" width="13.28515625" style="10" customWidth="1"/>
    <col min="2056" max="2059" width="0" style="10" hidden="1" customWidth="1"/>
    <col min="2060" max="2304" width="9.140625" style="10"/>
    <col min="2305" max="2305" width="12.42578125" style="10" customWidth="1"/>
    <col min="2306" max="2309" width="9.140625" style="10"/>
    <col min="2310" max="2310" width="23.42578125" style="10" customWidth="1"/>
    <col min="2311" max="2311" width="13.28515625" style="10" customWidth="1"/>
    <col min="2312" max="2315" width="0" style="10" hidden="1" customWidth="1"/>
    <col min="2316" max="2560" width="9.140625" style="10"/>
    <col min="2561" max="2561" width="12.42578125" style="10" customWidth="1"/>
    <col min="2562" max="2565" width="9.140625" style="10"/>
    <col min="2566" max="2566" width="23.42578125" style="10" customWidth="1"/>
    <col min="2567" max="2567" width="13.28515625" style="10" customWidth="1"/>
    <col min="2568" max="2571" width="0" style="10" hidden="1" customWidth="1"/>
    <col min="2572" max="2816" width="9.140625" style="10"/>
    <col min="2817" max="2817" width="12.42578125" style="10" customWidth="1"/>
    <col min="2818" max="2821" width="9.140625" style="10"/>
    <col min="2822" max="2822" width="23.42578125" style="10" customWidth="1"/>
    <col min="2823" max="2823" width="13.28515625" style="10" customWidth="1"/>
    <col min="2824" max="2827" width="0" style="10" hidden="1" customWidth="1"/>
    <col min="2828" max="3072" width="9.140625" style="10"/>
    <col min="3073" max="3073" width="12.42578125" style="10" customWidth="1"/>
    <col min="3074" max="3077" width="9.140625" style="10"/>
    <col min="3078" max="3078" width="23.42578125" style="10" customWidth="1"/>
    <col min="3079" max="3079" width="13.28515625" style="10" customWidth="1"/>
    <col min="3080" max="3083" width="0" style="10" hidden="1" customWidth="1"/>
    <col min="3084" max="3328" width="9.140625" style="10"/>
    <col min="3329" max="3329" width="12.42578125" style="10" customWidth="1"/>
    <col min="3330" max="3333" width="9.140625" style="10"/>
    <col min="3334" max="3334" width="23.42578125" style="10" customWidth="1"/>
    <col min="3335" max="3335" width="13.28515625" style="10" customWidth="1"/>
    <col min="3336" max="3339" width="0" style="10" hidden="1" customWidth="1"/>
    <col min="3340" max="3584" width="9.140625" style="10"/>
    <col min="3585" max="3585" width="12.42578125" style="10" customWidth="1"/>
    <col min="3586" max="3589" width="9.140625" style="10"/>
    <col min="3590" max="3590" width="23.42578125" style="10" customWidth="1"/>
    <col min="3591" max="3591" width="13.28515625" style="10" customWidth="1"/>
    <col min="3592" max="3595" width="0" style="10" hidden="1" customWidth="1"/>
    <col min="3596" max="3840" width="9.140625" style="10"/>
    <col min="3841" max="3841" width="12.42578125" style="10" customWidth="1"/>
    <col min="3842" max="3845" width="9.140625" style="10"/>
    <col min="3846" max="3846" width="23.42578125" style="10" customWidth="1"/>
    <col min="3847" max="3847" width="13.28515625" style="10" customWidth="1"/>
    <col min="3848" max="3851" width="0" style="10" hidden="1" customWidth="1"/>
    <col min="3852" max="4096" width="9.140625" style="10"/>
    <col min="4097" max="4097" width="12.42578125" style="10" customWidth="1"/>
    <col min="4098" max="4101" width="9.140625" style="10"/>
    <col min="4102" max="4102" width="23.42578125" style="10" customWidth="1"/>
    <col min="4103" max="4103" width="13.28515625" style="10" customWidth="1"/>
    <col min="4104" max="4107" width="0" style="10" hidden="1" customWidth="1"/>
    <col min="4108" max="4352" width="9.140625" style="10"/>
    <col min="4353" max="4353" width="12.42578125" style="10" customWidth="1"/>
    <col min="4354" max="4357" width="9.140625" style="10"/>
    <col min="4358" max="4358" width="23.42578125" style="10" customWidth="1"/>
    <col min="4359" max="4359" width="13.28515625" style="10" customWidth="1"/>
    <col min="4360" max="4363" width="0" style="10" hidden="1" customWidth="1"/>
    <col min="4364" max="4608" width="9.140625" style="10"/>
    <col min="4609" max="4609" width="12.42578125" style="10" customWidth="1"/>
    <col min="4610" max="4613" width="9.140625" style="10"/>
    <col min="4614" max="4614" width="23.42578125" style="10" customWidth="1"/>
    <col min="4615" max="4615" width="13.28515625" style="10" customWidth="1"/>
    <col min="4616" max="4619" width="0" style="10" hidden="1" customWidth="1"/>
    <col min="4620" max="4864" width="9.140625" style="10"/>
    <col min="4865" max="4865" width="12.42578125" style="10" customWidth="1"/>
    <col min="4866" max="4869" width="9.140625" style="10"/>
    <col min="4870" max="4870" width="23.42578125" style="10" customWidth="1"/>
    <col min="4871" max="4871" width="13.28515625" style="10" customWidth="1"/>
    <col min="4872" max="4875" width="0" style="10" hidden="1" customWidth="1"/>
    <col min="4876" max="5120" width="9.140625" style="10"/>
    <col min="5121" max="5121" width="12.42578125" style="10" customWidth="1"/>
    <col min="5122" max="5125" width="9.140625" style="10"/>
    <col min="5126" max="5126" width="23.42578125" style="10" customWidth="1"/>
    <col min="5127" max="5127" width="13.28515625" style="10" customWidth="1"/>
    <col min="5128" max="5131" width="0" style="10" hidden="1" customWidth="1"/>
    <col min="5132" max="5376" width="9.140625" style="10"/>
    <col min="5377" max="5377" width="12.42578125" style="10" customWidth="1"/>
    <col min="5378" max="5381" width="9.140625" style="10"/>
    <col min="5382" max="5382" width="23.42578125" style="10" customWidth="1"/>
    <col min="5383" max="5383" width="13.28515625" style="10" customWidth="1"/>
    <col min="5384" max="5387" width="0" style="10" hidden="1" customWidth="1"/>
    <col min="5388" max="5632" width="9.140625" style="10"/>
    <col min="5633" max="5633" width="12.42578125" style="10" customWidth="1"/>
    <col min="5634" max="5637" width="9.140625" style="10"/>
    <col min="5638" max="5638" width="23.42578125" style="10" customWidth="1"/>
    <col min="5639" max="5639" width="13.28515625" style="10" customWidth="1"/>
    <col min="5640" max="5643" width="0" style="10" hidden="1" customWidth="1"/>
    <col min="5644" max="5888" width="9.140625" style="10"/>
    <col min="5889" max="5889" width="12.42578125" style="10" customWidth="1"/>
    <col min="5890" max="5893" width="9.140625" style="10"/>
    <col min="5894" max="5894" width="23.42578125" style="10" customWidth="1"/>
    <col min="5895" max="5895" width="13.28515625" style="10" customWidth="1"/>
    <col min="5896" max="5899" width="0" style="10" hidden="1" customWidth="1"/>
    <col min="5900" max="6144" width="9.140625" style="10"/>
    <col min="6145" max="6145" width="12.42578125" style="10" customWidth="1"/>
    <col min="6146" max="6149" width="9.140625" style="10"/>
    <col min="6150" max="6150" width="23.42578125" style="10" customWidth="1"/>
    <col min="6151" max="6151" width="13.28515625" style="10" customWidth="1"/>
    <col min="6152" max="6155" width="0" style="10" hidden="1" customWidth="1"/>
    <col min="6156" max="6400" width="9.140625" style="10"/>
    <col min="6401" max="6401" width="12.42578125" style="10" customWidth="1"/>
    <col min="6402" max="6405" width="9.140625" style="10"/>
    <col min="6406" max="6406" width="23.42578125" style="10" customWidth="1"/>
    <col min="6407" max="6407" width="13.28515625" style="10" customWidth="1"/>
    <col min="6408" max="6411" width="0" style="10" hidden="1" customWidth="1"/>
    <col min="6412" max="6656" width="9.140625" style="10"/>
    <col min="6657" max="6657" width="12.42578125" style="10" customWidth="1"/>
    <col min="6658" max="6661" width="9.140625" style="10"/>
    <col min="6662" max="6662" width="23.42578125" style="10" customWidth="1"/>
    <col min="6663" max="6663" width="13.28515625" style="10" customWidth="1"/>
    <col min="6664" max="6667" width="0" style="10" hidden="1" customWidth="1"/>
    <col min="6668" max="6912" width="9.140625" style="10"/>
    <col min="6913" max="6913" width="12.42578125" style="10" customWidth="1"/>
    <col min="6914" max="6917" width="9.140625" style="10"/>
    <col min="6918" max="6918" width="23.42578125" style="10" customWidth="1"/>
    <col min="6919" max="6919" width="13.28515625" style="10" customWidth="1"/>
    <col min="6920" max="6923" width="0" style="10" hidden="1" customWidth="1"/>
    <col min="6924" max="7168" width="9.140625" style="10"/>
    <col min="7169" max="7169" width="12.42578125" style="10" customWidth="1"/>
    <col min="7170" max="7173" width="9.140625" style="10"/>
    <col min="7174" max="7174" width="23.42578125" style="10" customWidth="1"/>
    <col min="7175" max="7175" width="13.28515625" style="10" customWidth="1"/>
    <col min="7176" max="7179" width="0" style="10" hidden="1" customWidth="1"/>
    <col min="7180" max="7424" width="9.140625" style="10"/>
    <col min="7425" max="7425" width="12.42578125" style="10" customWidth="1"/>
    <col min="7426" max="7429" width="9.140625" style="10"/>
    <col min="7430" max="7430" width="23.42578125" style="10" customWidth="1"/>
    <col min="7431" max="7431" width="13.28515625" style="10" customWidth="1"/>
    <col min="7432" max="7435" width="0" style="10" hidden="1" customWidth="1"/>
    <col min="7436" max="7680" width="9.140625" style="10"/>
    <col min="7681" max="7681" width="12.42578125" style="10" customWidth="1"/>
    <col min="7682" max="7685" width="9.140625" style="10"/>
    <col min="7686" max="7686" width="23.42578125" style="10" customWidth="1"/>
    <col min="7687" max="7687" width="13.28515625" style="10" customWidth="1"/>
    <col min="7688" max="7691" width="0" style="10" hidden="1" customWidth="1"/>
    <col min="7692" max="7936" width="9.140625" style="10"/>
    <col min="7937" max="7937" width="12.42578125" style="10" customWidth="1"/>
    <col min="7938" max="7941" width="9.140625" style="10"/>
    <col min="7942" max="7942" width="23.42578125" style="10" customWidth="1"/>
    <col min="7943" max="7943" width="13.28515625" style="10" customWidth="1"/>
    <col min="7944" max="7947" width="0" style="10" hidden="1" customWidth="1"/>
    <col min="7948" max="8192" width="9.140625" style="10"/>
    <col min="8193" max="8193" width="12.42578125" style="10" customWidth="1"/>
    <col min="8194" max="8197" width="9.140625" style="10"/>
    <col min="8198" max="8198" width="23.42578125" style="10" customWidth="1"/>
    <col min="8199" max="8199" width="13.28515625" style="10" customWidth="1"/>
    <col min="8200" max="8203" width="0" style="10" hidden="1" customWidth="1"/>
    <col min="8204" max="8448" width="9.140625" style="10"/>
    <col min="8449" max="8449" width="12.42578125" style="10" customWidth="1"/>
    <col min="8450" max="8453" width="9.140625" style="10"/>
    <col min="8454" max="8454" width="23.42578125" style="10" customWidth="1"/>
    <col min="8455" max="8455" width="13.28515625" style="10" customWidth="1"/>
    <col min="8456" max="8459" width="0" style="10" hidden="1" customWidth="1"/>
    <col min="8460" max="8704" width="9.140625" style="10"/>
    <col min="8705" max="8705" width="12.42578125" style="10" customWidth="1"/>
    <col min="8706" max="8709" width="9.140625" style="10"/>
    <col min="8710" max="8710" width="23.42578125" style="10" customWidth="1"/>
    <col min="8711" max="8711" width="13.28515625" style="10" customWidth="1"/>
    <col min="8712" max="8715" width="0" style="10" hidden="1" customWidth="1"/>
    <col min="8716" max="8960" width="9.140625" style="10"/>
    <col min="8961" max="8961" width="12.42578125" style="10" customWidth="1"/>
    <col min="8962" max="8965" width="9.140625" style="10"/>
    <col min="8966" max="8966" width="23.42578125" style="10" customWidth="1"/>
    <col min="8967" max="8967" width="13.28515625" style="10" customWidth="1"/>
    <col min="8968" max="8971" width="0" style="10" hidden="1" customWidth="1"/>
    <col min="8972" max="9216" width="9.140625" style="10"/>
    <col min="9217" max="9217" width="12.42578125" style="10" customWidth="1"/>
    <col min="9218" max="9221" width="9.140625" style="10"/>
    <col min="9222" max="9222" width="23.42578125" style="10" customWidth="1"/>
    <col min="9223" max="9223" width="13.28515625" style="10" customWidth="1"/>
    <col min="9224" max="9227" width="0" style="10" hidden="1" customWidth="1"/>
    <col min="9228" max="9472" width="9.140625" style="10"/>
    <col min="9473" max="9473" width="12.42578125" style="10" customWidth="1"/>
    <col min="9474" max="9477" width="9.140625" style="10"/>
    <col min="9478" max="9478" width="23.42578125" style="10" customWidth="1"/>
    <col min="9479" max="9479" width="13.28515625" style="10" customWidth="1"/>
    <col min="9480" max="9483" width="0" style="10" hidden="1" customWidth="1"/>
    <col min="9484" max="9728" width="9.140625" style="10"/>
    <col min="9729" max="9729" width="12.42578125" style="10" customWidth="1"/>
    <col min="9730" max="9733" width="9.140625" style="10"/>
    <col min="9734" max="9734" width="23.42578125" style="10" customWidth="1"/>
    <col min="9735" max="9735" width="13.28515625" style="10" customWidth="1"/>
    <col min="9736" max="9739" width="0" style="10" hidden="1" customWidth="1"/>
    <col min="9740" max="9984" width="9.140625" style="10"/>
    <col min="9985" max="9985" width="12.42578125" style="10" customWidth="1"/>
    <col min="9986" max="9989" width="9.140625" style="10"/>
    <col min="9990" max="9990" width="23.42578125" style="10" customWidth="1"/>
    <col min="9991" max="9991" width="13.28515625" style="10" customWidth="1"/>
    <col min="9992" max="9995" width="0" style="10" hidden="1" customWidth="1"/>
    <col min="9996" max="10240" width="9.140625" style="10"/>
    <col min="10241" max="10241" width="12.42578125" style="10" customWidth="1"/>
    <col min="10242" max="10245" width="9.140625" style="10"/>
    <col min="10246" max="10246" width="23.42578125" style="10" customWidth="1"/>
    <col min="10247" max="10247" width="13.28515625" style="10" customWidth="1"/>
    <col min="10248" max="10251" width="0" style="10" hidden="1" customWidth="1"/>
    <col min="10252" max="10496" width="9.140625" style="10"/>
    <col min="10497" max="10497" width="12.42578125" style="10" customWidth="1"/>
    <col min="10498" max="10501" width="9.140625" style="10"/>
    <col min="10502" max="10502" width="23.42578125" style="10" customWidth="1"/>
    <col min="10503" max="10503" width="13.28515625" style="10" customWidth="1"/>
    <col min="10504" max="10507" width="0" style="10" hidden="1" customWidth="1"/>
    <col min="10508" max="10752" width="9.140625" style="10"/>
    <col min="10753" max="10753" width="12.42578125" style="10" customWidth="1"/>
    <col min="10754" max="10757" width="9.140625" style="10"/>
    <col min="10758" max="10758" width="23.42578125" style="10" customWidth="1"/>
    <col min="10759" max="10759" width="13.28515625" style="10" customWidth="1"/>
    <col min="10760" max="10763" width="0" style="10" hidden="1" customWidth="1"/>
    <col min="10764" max="11008" width="9.140625" style="10"/>
    <col min="11009" max="11009" width="12.42578125" style="10" customWidth="1"/>
    <col min="11010" max="11013" width="9.140625" style="10"/>
    <col min="11014" max="11014" width="23.42578125" style="10" customWidth="1"/>
    <col min="11015" max="11015" width="13.28515625" style="10" customWidth="1"/>
    <col min="11016" max="11019" width="0" style="10" hidden="1" customWidth="1"/>
    <col min="11020" max="11264" width="9.140625" style="10"/>
    <col min="11265" max="11265" width="12.42578125" style="10" customWidth="1"/>
    <col min="11266" max="11269" width="9.140625" style="10"/>
    <col min="11270" max="11270" width="23.42578125" style="10" customWidth="1"/>
    <col min="11271" max="11271" width="13.28515625" style="10" customWidth="1"/>
    <col min="11272" max="11275" width="0" style="10" hidden="1" customWidth="1"/>
    <col min="11276" max="11520" width="9.140625" style="10"/>
    <col min="11521" max="11521" width="12.42578125" style="10" customWidth="1"/>
    <col min="11522" max="11525" width="9.140625" style="10"/>
    <col min="11526" max="11526" width="23.42578125" style="10" customWidth="1"/>
    <col min="11527" max="11527" width="13.28515625" style="10" customWidth="1"/>
    <col min="11528" max="11531" width="0" style="10" hidden="1" customWidth="1"/>
    <col min="11532" max="11776" width="9.140625" style="10"/>
    <col min="11777" max="11777" width="12.42578125" style="10" customWidth="1"/>
    <col min="11778" max="11781" width="9.140625" style="10"/>
    <col min="11782" max="11782" width="23.42578125" style="10" customWidth="1"/>
    <col min="11783" max="11783" width="13.28515625" style="10" customWidth="1"/>
    <col min="11784" max="11787" width="0" style="10" hidden="1" customWidth="1"/>
    <col min="11788" max="12032" width="9.140625" style="10"/>
    <col min="12033" max="12033" width="12.42578125" style="10" customWidth="1"/>
    <col min="12034" max="12037" width="9.140625" style="10"/>
    <col min="12038" max="12038" width="23.42578125" style="10" customWidth="1"/>
    <col min="12039" max="12039" width="13.28515625" style="10" customWidth="1"/>
    <col min="12040" max="12043" width="0" style="10" hidden="1" customWidth="1"/>
    <col min="12044" max="12288" width="9.140625" style="10"/>
    <col min="12289" max="12289" width="12.42578125" style="10" customWidth="1"/>
    <col min="12290" max="12293" width="9.140625" style="10"/>
    <col min="12294" max="12294" width="23.42578125" style="10" customWidth="1"/>
    <col min="12295" max="12295" width="13.28515625" style="10" customWidth="1"/>
    <col min="12296" max="12299" width="0" style="10" hidden="1" customWidth="1"/>
    <col min="12300" max="12544" width="9.140625" style="10"/>
    <col min="12545" max="12545" width="12.42578125" style="10" customWidth="1"/>
    <col min="12546" max="12549" width="9.140625" style="10"/>
    <col min="12550" max="12550" width="23.42578125" style="10" customWidth="1"/>
    <col min="12551" max="12551" width="13.28515625" style="10" customWidth="1"/>
    <col min="12552" max="12555" width="0" style="10" hidden="1" customWidth="1"/>
    <col min="12556" max="12800" width="9.140625" style="10"/>
    <col min="12801" max="12801" width="12.42578125" style="10" customWidth="1"/>
    <col min="12802" max="12805" width="9.140625" style="10"/>
    <col min="12806" max="12806" width="23.42578125" style="10" customWidth="1"/>
    <col min="12807" max="12807" width="13.28515625" style="10" customWidth="1"/>
    <col min="12808" max="12811" width="0" style="10" hidden="1" customWidth="1"/>
    <col min="12812" max="13056" width="9.140625" style="10"/>
    <col min="13057" max="13057" width="12.42578125" style="10" customWidth="1"/>
    <col min="13058" max="13061" width="9.140625" style="10"/>
    <col min="13062" max="13062" width="23.42578125" style="10" customWidth="1"/>
    <col min="13063" max="13063" width="13.28515625" style="10" customWidth="1"/>
    <col min="13064" max="13067" width="0" style="10" hidden="1" customWidth="1"/>
    <col min="13068" max="13312" width="9.140625" style="10"/>
    <col min="13313" max="13313" width="12.42578125" style="10" customWidth="1"/>
    <col min="13314" max="13317" width="9.140625" style="10"/>
    <col min="13318" max="13318" width="23.42578125" style="10" customWidth="1"/>
    <col min="13319" max="13319" width="13.28515625" style="10" customWidth="1"/>
    <col min="13320" max="13323" width="0" style="10" hidden="1" customWidth="1"/>
    <col min="13324" max="13568" width="9.140625" style="10"/>
    <col min="13569" max="13569" width="12.42578125" style="10" customWidth="1"/>
    <col min="13570" max="13573" width="9.140625" style="10"/>
    <col min="13574" max="13574" width="23.42578125" style="10" customWidth="1"/>
    <col min="13575" max="13575" width="13.28515625" style="10" customWidth="1"/>
    <col min="13576" max="13579" width="0" style="10" hidden="1" customWidth="1"/>
    <col min="13580" max="13824" width="9.140625" style="10"/>
    <col min="13825" max="13825" width="12.42578125" style="10" customWidth="1"/>
    <col min="13826" max="13829" width="9.140625" style="10"/>
    <col min="13830" max="13830" width="23.42578125" style="10" customWidth="1"/>
    <col min="13831" max="13831" width="13.28515625" style="10" customWidth="1"/>
    <col min="13832" max="13835" width="0" style="10" hidden="1" customWidth="1"/>
    <col min="13836" max="14080" width="9.140625" style="10"/>
    <col min="14081" max="14081" width="12.42578125" style="10" customWidth="1"/>
    <col min="14082" max="14085" width="9.140625" style="10"/>
    <col min="14086" max="14086" width="23.42578125" style="10" customWidth="1"/>
    <col min="14087" max="14087" width="13.28515625" style="10" customWidth="1"/>
    <col min="14088" max="14091" width="0" style="10" hidden="1" customWidth="1"/>
    <col min="14092" max="14336" width="9.140625" style="10"/>
    <col min="14337" max="14337" width="12.42578125" style="10" customWidth="1"/>
    <col min="14338" max="14341" width="9.140625" style="10"/>
    <col min="14342" max="14342" width="23.42578125" style="10" customWidth="1"/>
    <col min="14343" max="14343" width="13.28515625" style="10" customWidth="1"/>
    <col min="14344" max="14347" width="0" style="10" hidden="1" customWidth="1"/>
    <col min="14348" max="14592" width="9.140625" style="10"/>
    <col min="14593" max="14593" width="12.42578125" style="10" customWidth="1"/>
    <col min="14594" max="14597" width="9.140625" style="10"/>
    <col min="14598" max="14598" width="23.42578125" style="10" customWidth="1"/>
    <col min="14599" max="14599" width="13.28515625" style="10" customWidth="1"/>
    <col min="14600" max="14603" width="0" style="10" hidden="1" customWidth="1"/>
    <col min="14604" max="14848" width="9.140625" style="10"/>
    <col min="14849" max="14849" width="12.42578125" style="10" customWidth="1"/>
    <col min="14850" max="14853" width="9.140625" style="10"/>
    <col min="14854" max="14854" width="23.42578125" style="10" customWidth="1"/>
    <col min="14855" max="14855" width="13.28515625" style="10" customWidth="1"/>
    <col min="14856" max="14859" width="0" style="10" hidden="1" customWidth="1"/>
    <col min="14860" max="15104" width="9.140625" style="10"/>
    <col min="15105" max="15105" width="12.42578125" style="10" customWidth="1"/>
    <col min="15106" max="15109" width="9.140625" style="10"/>
    <col min="15110" max="15110" width="23.42578125" style="10" customWidth="1"/>
    <col min="15111" max="15111" width="13.28515625" style="10" customWidth="1"/>
    <col min="15112" max="15115" width="0" style="10" hidden="1" customWidth="1"/>
    <col min="15116" max="15360" width="9.140625" style="10"/>
    <col min="15361" max="15361" width="12.42578125" style="10" customWidth="1"/>
    <col min="15362" max="15365" width="9.140625" style="10"/>
    <col min="15366" max="15366" width="23.42578125" style="10" customWidth="1"/>
    <col min="15367" max="15367" width="13.28515625" style="10" customWidth="1"/>
    <col min="15368" max="15371" width="0" style="10" hidden="1" customWidth="1"/>
    <col min="15372" max="15616" width="9.140625" style="10"/>
    <col min="15617" max="15617" width="12.42578125" style="10" customWidth="1"/>
    <col min="15618" max="15621" width="9.140625" style="10"/>
    <col min="15622" max="15622" width="23.42578125" style="10" customWidth="1"/>
    <col min="15623" max="15623" width="13.28515625" style="10" customWidth="1"/>
    <col min="15624" max="15627" width="0" style="10" hidden="1" customWidth="1"/>
    <col min="15628" max="15872" width="9.140625" style="10"/>
    <col min="15873" max="15873" width="12.42578125" style="10" customWidth="1"/>
    <col min="15874" max="15877" width="9.140625" style="10"/>
    <col min="15878" max="15878" width="23.42578125" style="10" customWidth="1"/>
    <col min="15879" max="15879" width="13.28515625" style="10" customWidth="1"/>
    <col min="15880" max="15883" width="0" style="10" hidden="1" customWidth="1"/>
    <col min="15884" max="16128" width="9.140625" style="10"/>
    <col min="16129" max="16129" width="12.42578125" style="10" customWidth="1"/>
    <col min="16130" max="16133" width="9.140625" style="10"/>
    <col min="16134" max="16134" width="23.42578125" style="10" customWidth="1"/>
    <col min="16135" max="16135" width="13.28515625" style="10" customWidth="1"/>
    <col min="16136" max="16139" width="0" style="10" hidden="1" customWidth="1"/>
    <col min="16140" max="16384" width="9.140625" style="10"/>
  </cols>
  <sheetData>
    <row r="1" spans="1:7" s="14" customFormat="1" ht="14.25">
      <c r="A1" s="13"/>
      <c r="B1" s="13"/>
      <c r="C1" s="13"/>
      <c r="D1" s="13"/>
      <c r="E1" s="13"/>
      <c r="F1" s="13"/>
      <c r="G1" s="13"/>
    </row>
    <row r="2" spans="1:7" s="14" customFormat="1" ht="14.25">
      <c r="A2" s="13"/>
      <c r="B2" s="13"/>
      <c r="C2" s="13"/>
      <c r="D2" s="13"/>
      <c r="E2" s="13"/>
      <c r="F2" s="13"/>
      <c r="G2" s="13"/>
    </row>
    <row r="3" spans="1:7" s="14" customFormat="1" ht="14.25">
      <c r="A3" s="13"/>
      <c r="B3" s="13"/>
      <c r="C3" s="13"/>
      <c r="D3" s="13"/>
      <c r="E3" s="13"/>
      <c r="F3" s="13"/>
      <c r="G3" s="13"/>
    </row>
    <row r="4" spans="1:7" s="14" customFormat="1" ht="14.25">
      <c r="A4" s="13"/>
      <c r="B4" s="13"/>
      <c r="C4" s="13"/>
      <c r="D4" s="13"/>
      <c r="E4" s="13"/>
      <c r="F4" s="13"/>
      <c r="G4" s="13"/>
    </row>
    <row r="5" spans="1:7" s="14" customFormat="1" ht="15">
      <c r="A5" s="16"/>
      <c r="B5" s="13"/>
      <c r="C5" s="13"/>
      <c r="D5" s="13"/>
      <c r="E5" s="13"/>
      <c r="F5" s="13"/>
      <c r="G5" s="13"/>
    </row>
    <row r="6" spans="1:7" s="14" customFormat="1" ht="14.25">
      <c r="A6" s="13"/>
      <c r="B6" s="13"/>
      <c r="C6" s="13"/>
      <c r="D6" s="13"/>
      <c r="E6" s="13"/>
      <c r="F6" s="13"/>
      <c r="G6" s="13"/>
    </row>
    <row r="7" spans="1:7" s="14" customFormat="1" ht="15">
      <c r="A7" s="313" t="s">
        <v>0</v>
      </c>
      <c r="B7" s="313"/>
      <c r="C7" s="313"/>
      <c r="D7" s="313"/>
      <c r="E7" s="313"/>
      <c r="F7" s="313"/>
      <c r="G7" s="313"/>
    </row>
    <row r="8" spans="1:7" s="14" customFormat="1" ht="15">
      <c r="A8" s="313" t="s">
        <v>15</v>
      </c>
      <c r="B8" s="313"/>
      <c r="C8" s="313"/>
      <c r="D8" s="313"/>
      <c r="E8" s="313"/>
      <c r="F8" s="313"/>
      <c r="G8" s="313"/>
    </row>
    <row r="9" spans="1:7" s="14" customFormat="1" ht="15">
      <c r="A9" s="313" t="s">
        <v>1</v>
      </c>
      <c r="B9" s="313"/>
      <c r="C9" s="313"/>
      <c r="D9" s="313"/>
      <c r="E9" s="313"/>
      <c r="F9" s="313"/>
      <c r="G9" s="313"/>
    </row>
    <row r="10" spans="1:7" s="14" customFormat="1" ht="15">
      <c r="A10" s="313" t="s">
        <v>149</v>
      </c>
      <c r="B10" s="313"/>
      <c r="C10" s="313"/>
      <c r="D10" s="313"/>
      <c r="E10" s="313"/>
      <c r="F10" s="313"/>
      <c r="G10" s="313"/>
    </row>
    <row r="11" spans="1:7" s="14" customFormat="1" ht="15">
      <c r="A11" s="16"/>
      <c r="B11" s="16"/>
      <c r="C11" s="16"/>
      <c r="D11" s="16"/>
      <c r="E11" s="16"/>
      <c r="F11" s="16"/>
      <c r="G11" s="16"/>
    </row>
    <row r="12" spans="1:7" s="14" customFormat="1" ht="15">
      <c r="A12" s="16"/>
      <c r="B12" s="16"/>
      <c r="C12" s="16"/>
      <c r="D12" s="16"/>
      <c r="E12" s="16"/>
      <c r="F12" s="16"/>
      <c r="G12" s="16"/>
    </row>
    <row r="13" spans="1:7" s="14" customFormat="1" ht="15">
      <c r="A13" s="16"/>
      <c r="B13" s="16"/>
      <c r="C13" s="16"/>
      <c r="D13" s="16"/>
      <c r="E13" s="16"/>
      <c r="F13" s="16"/>
      <c r="G13" s="16"/>
    </row>
    <row r="14" spans="1:7" s="14" customFormat="1" ht="15">
      <c r="A14" s="337" t="s">
        <v>154</v>
      </c>
      <c r="B14" s="337"/>
      <c r="C14" s="337"/>
      <c r="D14" s="337"/>
      <c r="E14" s="337"/>
      <c r="F14" s="337"/>
      <c r="G14" s="337"/>
    </row>
    <row r="15" spans="1:7">
      <c r="A15" s="17"/>
      <c r="B15" s="17"/>
      <c r="C15" s="17"/>
      <c r="D15" s="17"/>
      <c r="E15" s="17"/>
      <c r="F15" s="17"/>
      <c r="G15" s="17"/>
    </row>
    <row r="16" spans="1:7">
      <c r="A16" s="17"/>
      <c r="B16" s="17"/>
      <c r="C16" s="17"/>
      <c r="D16" s="17"/>
      <c r="E16" s="17"/>
      <c r="F16" s="17"/>
      <c r="G16" s="17"/>
    </row>
    <row r="17" spans="1:9">
      <c r="A17" s="17"/>
      <c r="B17" s="329" t="s">
        <v>16</v>
      </c>
      <c r="C17" s="330" t="s">
        <v>17</v>
      </c>
      <c r="D17" s="331"/>
      <c r="E17" s="331"/>
      <c r="F17" s="331"/>
      <c r="G17" s="332">
        <v>-1</v>
      </c>
    </row>
    <row r="18" spans="1:9">
      <c r="A18" s="17"/>
      <c r="B18" s="329"/>
      <c r="C18" s="333" t="s">
        <v>18</v>
      </c>
      <c r="D18" s="334"/>
      <c r="E18" s="334"/>
      <c r="F18" s="334"/>
      <c r="G18" s="332"/>
    </row>
    <row r="19" spans="1:9">
      <c r="A19" s="17"/>
      <c r="B19" s="17"/>
      <c r="C19" s="17"/>
      <c r="D19" s="17"/>
      <c r="E19" s="17"/>
      <c r="F19" s="17"/>
      <c r="G19" s="17"/>
    </row>
    <row r="20" spans="1:9">
      <c r="A20" s="17"/>
      <c r="B20" s="17"/>
      <c r="C20" s="17"/>
      <c r="D20" s="17"/>
      <c r="E20" s="17"/>
      <c r="F20" s="17"/>
      <c r="G20" s="17"/>
    </row>
    <row r="21" spans="1:9" ht="20.100000000000001" customHeight="1">
      <c r="A21" s="17"/>
      <c r="B21" s="17" t="s">
        <v>19</v>
      </c>
      <c r="C21" s="17"/>
      <c r="D21" s="17"/>
      <c r="E21" s="17"/>
      <c r="F21" s="32">
        <v>1.2999999999999999E-2</v>
      </c>
      <c r="G21" s="17"/>
      <c r="I21" s="165">
        <f>F21</f>
        <v>1.2999999999999999E-2</v>
      </c>
    </row>
    <row r="22" spans="1:9" ht="20.100000000000001" customHeight="1">
      <c r="A22" s="17"/>
      <c r="B22" s="17" t="s">
        <v>20</v>
      </c>
      <c r="C22" s="17"/>
      <c r="D22" s="17"/>
      <c r="E22" s="17"/>
      <c r="F22" s="32">
        <v>2.3999999999999998E-3</v>
      </c>
      <c r="G22" s="17"/>
      <c r="I22" s="165">
        <f t="shared" ref="I22:I31" si="0">F22</f>
        <v>2.3999999999999998E-3</v>
      </c>
    </row>
    <row r="23" spans="1:9" ht="20.100000000000001" customHeight="1">
      <c r="A23" s="17"/>
      <c r="B23" s="17" t="s">
        <v>21</v>
      </c>
      <c r="C23" s="17"/>
      <c r="D23" s="17"/>
      <c r="E23" s="17"/>
      <c r="F23" s="32">
        <v>2.5000000000000001E-3</v>
      </c>
      <c r="G23" s="17"/>
      <c r="I23" s="165">
        <f t="shared" si="0"/>
        <v>2.5000000000000001E-3</v>
      </c>
    </row>
    <row r="24" spans="1:9" ht="20.100000000000001" customHeight="1">
      <c r="A24" s="17"/>
      <c r="B24" s="17" t="s">
        <v>22</v>
      </c>
      <c r="C24" s="17"/>
      <c r="D24" s="17"/>
      <c r="E24" s="17"/>
      <c r="F24" s="32">
        <v>2.3E-3</v>
      </c>
      <c r="G24" s="17"/>
      <c r="I24" s="165">
        <f t="shared" si="0"/>
        <v>2.3E-3</v>
      </c>
    </row>
    <row r="25" spans="1:9" ht="20.100000000000001" customHeight="1">
      <c r="A25" s="17"/>
      <c r="B25" s="17" t="s">
        <v>23</v>
      </c>
      <c r="C25" s="17"/>
      <c r="D25" s="17"/>
      <c r="E25" s="17"/>
      <c r="F25" s="32">
        <v>5.0000000000000001E-3</v>
      </c>
      <c r="G25" s="17"/>
      <c r="I25" s="166">
        <f t="shared" si="0"/>
        <v>5.0000000000000001E-3</v>
      </c>
    </row>
    <row r="26" spans="1:9" ht="20.100000000000001" customHeight="1">
      <c r="A26" s="17"/>
      <c r="B26" s="17" t="s">
        <v>24</v>
      </c>
      <c r="C26" s="17"/>
      <c r="D26" s="17"/>
      <c r="E26" s="17"/>
      <c r="F26" s="32">
        <v>2.5000000000000001E-2</v>
      </c>
      <c r="G26" s="17"/>
      <c r="I26" s="165">
        <f t="shared" si="0"/>
        <v>2.5000000000000001E-2</v>
      </c>
    </row>
    <row r="27" spans="1:9" ht="20.100000000000001" customHeight="1">
      <c r="A27" s="17"/>
      <c r="B27" s="17" t="s">
        <v>25</v>
      </c>
      <c r="C27" s="17"/>
      <c r="D27" s="17"/>
      <c r="E27" s="17"/>
      <c r="F27" s="32">
        <f>SUM(F28:F31)</f>
        <v>0.13150000000000001</v>
      </c>
      <c r="G27" s="17"/>
      <c r="I27" s="165">
        <f t="shared" si="0"/>
        <v>0.13150000000000001</v>
      </c>
    </row>
    <row r="28" spans="1:9" ht="20.100000000000001" customHeight="1">
      <c r="A28" s="17"/>
      <c r="B28" s="17"/>
      <c r="C28" s="17" t="s">
        <v>26</v>
      </c>
      <c r="D28" s="17"/>
      <c r="E28" s="17"/>
      <c r="F28" s="32">
        <v>0.05</v>
      </c>
      <c r="G28" s="17"/>
      <c r="I28" s="165">
        <f t="shared" si="0"/>
        <v>0.05</v>
      </c>
    </row>
    <row r="29" spans="1:9" ht="20.100000000000001" customHeight="1">
      <c r="A29" s="17"/>
      <c r="B29" s="17"/>
      <c r="C29" s="17" t="s">
        <v>27</v>
      </c>
      <c r="D29" s="17"/>
      <c r="E29" s="17"/>
      <c r="F29" s="32">
        <v>6.4999999999999997E-3</v>
      </c>
      <c r="G29" s="17"/>
      <c r="I29" s="165">
        <f t="shared" si="0"/>
        <v>6.4999999999999997E-3</v>
      </c>
    </row>
    <row r="30" spans="1:9" ht="20.100000000000001" customHeight="1">
      <c r="A30" s="17"/>
      <c r="B30" s="17"/>
      <c r="C30" s="17" t="s">
        <v>28</v>
      </c>
      <c r="D30" s="17"/>
      <c r="E30" s="17"/>
      <c r="F30" s="32">
        <v>0.03</v>
      </c>
      <c r="G30" s="17"/>
      <c r="I30" s="165">
        <f t="shared" si="0"/>
        <v>0.03</v>
      </c>
    </row>
    <row r="31" spans="1:9" ht="20.100000000000001" customHeight="1">
      <c r="A31" s="17"/>
      <c r="B31" s="17"/>
      <c r="C31" s="17" t="s">
        <v>37</v>
      </c>
      <c r="D31" s="17"/>
      <c r="E31" s="17"/>
      <c r="F31" s="32">
        <v>4.4999999999999998E-2</v>
      </c>
      <c r="G31" s="17"/>
      <c r="I31" s="165">
        <f t="shared" si="0"/>
        <v>4.4999999999999998E-2</v>
      </c>
    </row>
    <row r="32" spans="1:9">
      <c r="A32" s="17"/>
      <c r="B32" s="17"/>
      <c r="C32" s="17"/>
      <c r="D32" s="17"/>
      <c r="E32" s="17"/>
      <c r="F32" s="17"/>
      <c r="G32" s="17"/>
    </row>
    <row r="33" spans="1:7">
      <c r="A33" s="17"/>
      <c r="B33" s="17"/>
      <c r="C33" s="17"/>
      <c r="D33" s="17"/>
      <c r="E33" s="17"/>
      <c r="F33" s="17"/>
      <c r="G33" s="17"/>
    </row>
    <row r="34" spans="1:7">
      <c r="A34" s="17"/>
      <c r="B34" s="329" t="s">
        <v>16</v>
      </c>
      <c r="C34" s="330" t="s">
        <v>48</v>
      </c>
      <c r="D34" s="331"/>
      <c r="E34" s="331"/>
      <c r="F34" s="331"/>
      <c r="G34" s="332">
        <v>-1</v>
      </c>
    </row>
    <row r="35" spans="1:7">
      <c r="A35" s="17"/>
      <c r="B35" s="329"/>
      <c r="C35" s="333" t="s">
        <v>29</v>
      </c>
      <c r="D35" s="334"/>
      <c r="E35" s="334"/>
      <c r="F35" s="334"/>
      <c r="G35" s="332"/>
    </row>
    <row r="36" spans="1:7">
      <c r="A36" s="17"/>
      <c r="B36" s="17"/>
      <c r="C36" s="17"/>
      <c r="D36" s="17"/>
      <c r="E36" s="17"/>
      <c r="F36" s="17"/>
      <c r="G36" s="17"/>
    </row>
    <row r="37" spans="1:7">
      <c r="A37" s="17"/>
      <c r="B37" s="17"/>
      <c r="C37" s="17"/>
      <c r="D37" s="17"/>
      <c r="E37" s="17"/>
      <c r="F37" s="17"/>
      <c r="G37" s="17"/>
    </row>
    <row r="38" spans="1:7">
      <c r="A38" s="17"/>
      <c r="B38" s="329" t="s">
        <v>16</v>
      </c>
      <c r="C38" s="330">
        <f xml:space="preserve"> (1 +F21+F22+F23+F24)*(1+F25)*(1+F26)</f>
        <v>1.0509335249999994</v>
      </c>
      <c r="D38" s="331"/>
      <c r="E38" s="331"/>
      <c r="F38" s="331"/>
      <c r="G38" s="332">
        <v>-1</v>
      </c>
    </row>
    <row r="39" spans="1:7">
      <c r="A39" s="17"/>
      <c r="B39" s="329"/>
      <c r="C39" s="335">
        <f>(1-F27)</f>
        <v>0.86850000000000005</v>
      </c>
      <c r="D39" s="336"/>
      <c r="E39" s="336"/>
      <c r="F39" s="336"/>
      <c r="G39" s="332"/>
    </row>
    <row r="40" spans="1:7" ht="13.5" thickBot="1">
      <c r="A40" s="17"/>
      <c r="B40" s="17"/>
      <c r="C40" s="17"/>
      <c r="D40" s="17"/>
      <c r="E40" s="17"/>
      <c r="F40" s="17"/>
      <c r="G40" s="17"/>
    </row>
    <row r="41" spans="1:7">
      <c r="A41" s="17"/>
      <c r="B41" s="322" t="s">
        <v>16</v>
      </c>
      <c r="C41" s="338">
        <v>0.21</v>
      </c>
      <c r="D41" s="338"/>
      <c r="E41" s="338"/>
      <c r="F41" s="339"/>
      <c r="G41" s="17"/>
    </row>
    <row r="42" spans="1:7" ht="13.5" thickBot="1">
      <c r="A42" s="17"/>
      <c r="B42" s="323"/>
      <c r="C42" s="340"/>
      <c r="D42" s="340"/>
      <c r="E42" s="340"/>
      <c r="F42" s="341"/>
      <c r="G42" s="17"/>
    </row>
    <row r="43" spans="1:7">
      <c r="A43" s="17"/>
      <c r="B43" s="17"/>
      <c r="C43" s="17"/>
      <c r="D43" s="17"/>
      <c r="E43" s="17"/>
      <c r="F43" s="17"/>
      <c r="G43" s="17"/>
    </row>
    <row r="44" spans="1:7">
      <c r="A44" s="17"/>
      <c r="B44" s="17"/>
      <c r="C44" s="17"/>
      <c r="D44" s="17"/>
      <c r="E44" s="17"/>
      <c r="F44" s="17"/>
      <c r="G44" s="17"/>
    </row>
    <row r="45" spans="1:7">
      <c r="A45" s="17" t="s">
        <v>30</v>
      </c>
      <c r="B45" s="17"/>
      <c r="C45" s="17"/>
      <c r="D45" s="17"/>
      <c r="E45" s="17"/>
      <c r="F45" s="17"/>
      <c r="G45" s="17"/>
    </row>
    <row r="47" spans="1:7" ht="29.25" customHeight="1">
      <c r="A47" s="342"/>
      <c r="B47" s="342"/>
      <c r="C47" s="342"/>
      <c r="D47" s="342"/>
      <c r="E47" s="342"/>
      <c r="F47" s="342"/>
      <c r="G47" s="342"/>
    </row>
  </sheetData>
  <mergeCells count="20">
    <mergeCell ref="B17:B18"/>
    <mergeCell ref="C17:F17"/>
    <mergeCell ref="G17:G18"/>
    <mergeCell ref="C18:F18"/>
    <mergeCell ref="A7:G7"/>
    <mergeCell ref="A8:G8"/>
    <mergeCell ref="A9:G9"/>
    <mergeCell ref="A10:G10"/>
    <mergeCell ref="A14:G14"/>
    <mergeCell ref="B41:B42"/>
    <mergeCell ref="C41:F42"/>
    <mergeCell ref="A47:G47"/>
    <mergeCell ref="B34:B35"/>
    <mergeCell ref="C34:F34"/>
    <mergeCell ref="G34:G35"/>
    <mergeCell ref="C35:F35"/>
    <mergeCell ref="B38:B39"/>
    <mergeCell ref="C38:F38"/>
    <mergeCell ref="G38:G39"/>
    <mergeCell ref="C39:F39"/>
  </mergeCells>
  <printOptions horizontalCentered="1"/>
  <pageMargins left="0.59055118110236227" right="0.19685039370078741" top="0.59055118110236227" bottom="0.59055118110236227" header="0.51181102362204722" footer="0.51181102362204722"/>
  <pageSetup paperSize="9" fitToHeight="0" orientation="portrait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DCE6F1"/>
    <pageSetUpPr fitToPage="1"/>
  </sheetPr>
  <dimension ref="A1:IV54"/>
  <sheetViews>
    <sheetView view="pageBreakPreview" topLeftCell="A15" zoomScaleNormal="100" zoomScaleSheetLayoutView="100" workbookViewId="0">
      <selection activeCell="I10" sqref="I10"/>
    </sheetView>
  </sheetViews>
  <sheetFormatPr defaultColWidth="9.140625" defaultRowHeight="12.75"/>
  <cols>
    <col min="1" max="1" width="9.140625" style="83"/>
    <col min="2" max="2" width="66.7109375" style="10" customWidth="1"/>
    <col min="3" max="3" width="9.140625" style="10"/>
    <col min="4" max="4" width="10.7109375" style="10" customWidth="1"/>
    <col min="5" max="5" width="13.42578125" style="10" customWidth="1"/>
    <col min="6" max="16384" width="9.140625" style="18"/>
  </cols>
  <sheetData>
    <row r="1" spans="1:256" s="14" customFormat="1" ht="15">
      <c r="A1" s="60"/>
      <c r="B1" s="61"/>
      <c r="C1" s="61"/>
      <c r="D1" s="61"/>
      <c r="E1" s="61"/>
      <c r="F1" s="61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  <c r="CT1" s="59"/>
      <c r="CU1" s="59"/>
      <c r="CV1" s="59"/>
      <c r="CW1" s="59"/>
      <c r="CX1" s="59"/>
      <c r="CY1" s="59"/>
      <c r="CZ1" s="59"/>
      <c r="DA1" s="59"/>
      <c r="DB1" s="59"/>
      <c r="DC1" s="59"/>
      <c r="DD1" s="59"/>
      <c r="DE1" s="59"/>
      <c r="DF1" s="59"/>
      <c r="DG1" s="59"/>
      <c r="DH1" s="59"/>
      <c r="DI1" s="59"/>
      <c r="DJ1" s="59"/>
      <c r="DK1" s="59"/>
      <c r="DL1" s="59"/>
      <c r="DM1" s="59"/>
      <c r="DN1" s="59"/>
      <c r="DO1" s="59"/>
      <c r="DP1" s="59"/>
      <c r="DQ1" s="59"/>
      <c r="DR1" s="59"/>
      <c r="DS1" s="59"/>
      <c r="DT1" s="59"/>
      <c r="DU1" s="59"/>
      <c r="DV1" s="59"/>
      <c r="DW1" s="59"/>
      <c r="DX1" s="59"/>
      <c r="DY1" s="59"/>
      <c r="DZ1" s="59"/>
      <c r="EA1" s="59"/>
      <c r="EB1" s="59"/>
      <c r="EC1" s="59"/>
      <c r="ED1" s="59"/>
      <c r="EE1" s="59"/>
      <c r="EF1" s="59"/>
      <c r="EG1" s="59"/>
      <c r="EH1" s="59"/>
      <c r="EI1" s="59"/>
      <c r="EJ1" s="59"/>
      <c r="EK1" s="59"/>
      <c r="EL1" s="59"/>
      <c r="EM1" s="59"/>
      <c r="EN1" s="59"/>
      <c r="EO1" s="59"/>
      <c r="EP1" s="59"/>
      <c r="EQ1" s="59"/>
      <c r="ER1" s="59"/>
      <c r="ES1" s="59"/>
      <c r="ET1" s="59"/>
      <c r="EU1" s="59"/>
      <c r="EV1" s="59"/>
      <c r="EW1" s="59"/>
      <c r="EX1" s="59"/>
      <c r="EY1" s="59"/>
      <c r="EZ1" s="59"/>
      <c r="FA1" s="59"/>
      <c r="FB1" s="59"/>
      <c r="FC1" s="59"/>
      <c r="FD1" s="59"/>
      <c r="FE1" s="59"/>
      <c r="FF1" s="59"/>
      <c r="FG1" s="59"/>
      <c r="FH1" s="59"/>
      <c r="FI1" s="59"/>
      <c r="FJ1" s="59"/>
      <c r="FK1" s="59"/>
      <c r="FL1" s="59"/>
      <c r="FM1" s="59"/>
      <c r="FN1" s="59"/>
      <c r="FO1" s="59"/>
      <c r="FP1" s="59"/>
      <c r="FQ1" s="59"/>
      <c r="FR1" s="59"/>
      <c r="FS1" s="59"/>
      <c r="FT1" s="59"/>
      <c r="FU1" s="59"/>
      <c r="FV1" s="59"/>
      <c r="FW1" s="59"/>
      <c r="FX1" s="59"/>
      <c r="FY1" s="59"/>
      <c r="FZ1" s="59"/>
      <c r="GA1" s="59"/>
      <c r="GB1" s="59"/>
      <c r="GC1" s="59"/>
      <c r="GD1" s="59"/>
      <c r="GE1" s="59"/>
      <c r="GF1" s="59"/>
      <c r="GG1" s="59"/>
      <c r="GH1" s="59"/>
      <c r="GI1" s="59"/>
      <c r="GJ1" s="59"/>
      <c r="GK1" s="59"/>
      <c r="GL1" s="59"/>
      <c r="GM1" s="59"/>
      <c r="GN1" s="59"/>
      <c r="GO1" s="59"/>
      <c r="GP1" s="59"/>
      <c r="GQ1" s="59"/>
      <c r="GR1" s="59"/>
      <c r="GS1" s="59"/>
      <c r="GT1" s="59"/>
      <c r="GU1" s="59"/>
      <c r="GV1" s="59"/>
      <c r="GW1" s="59"/>
      <c r="GX1" s="59"/>
      <c r="GY1" s="59"/>
      <c r="GZ1" s="59"/>
      <c r="HA1" s="59"/>
      <c r="HB1" s="59"/>
      <c r="HC1" s="59"/>
      <c r="HD1" s="59"/>
      <c r="HE1" s="59"/>
      <c r="HF1" s="59"/>
      <c r="HG1" s="59"/>
      <c r="HH1" s="59"/>
      <c r="HI1" s="59"/>
      <c r="HJ1" s="59"/>
      <c r="HK1" s="59"/>
      <c r="HL1" s="59"/>
      <c r="HM1" s="59"/>
      <c r="HN1" s="59"/>
      <c r="HO1" s="59"/>
      <c r="HP1" s="59"/>
      <c r="HQ1" s="59"/>
      <c r="HR1" s="59"/>
      <c r="HS1" s="59"/>
      <c r="HT1" s="59"/>
      <c r="HU1" s="59"/>
      <c r="HV1" s="59"/>
      <c r="HW1" s="59"/>
      <c r="HX1" s="59"/>
      <c r="HY1" s="59"/>
      <c r="HZ1" s="59"/>
      <c r="IA1" s="59"/>
      <c r="IB1" s="59"/>
      <c r="IC1" s="59"/>
      <c r="ID1" s="59"/>
      <c r="IE1" s="59"/>
      <c r="IF1" s="59"/>
      <c r="IG1" s="59"/>
      <c r="IH1" s="59"/>
      <c r="II1" s="59"/>
      <c r="IJ1" s="59"/>
      <c r="IK1" s="59"/>
      <c r="IL1" s="59"/>
      <c r="IM1" s="59"/>
      <c r="IN1" s="59"/>
      <c r="IO1" s="59"/>
      <c r="IP1" s="59"/>
      <c r="IQ1" s="59"/>
      <c r="IR1" s="59"/>
      <c r="IS1" s="59"/>
      <c r="IT1" s="59"/>
      <c r="IU1" s="59"/>
      <c r="IV1" s="59"/>
    </row>
    <row r="2" spans="1:256" s="14" customFormat="1" ht="15">
      <c r="A2" s="343"/>
      <c r="B2" s="343"/>
      <c r="C2" s="343"/>
      <c r="D2" s="343"/>
      <c r="E2" s="343"/>
    </row>
    <row r="3" spans="1:256" s="14" customFormat="1" ht="15">
      <c r="A3" s="343"/>
      <c r="B3" s="343"/>
      <c r="C3" s="343"/>
      <c r="D3" s="343"/>
      <c r="E3" s="343"/>
    </row>
    <row r="4" spans="1:256" s="14" customFormat="1" ht="15">
      <c r="A4" s="343"/>
      <c r="B4" s="343"/>
      <c r="C4" s="343"/>
      <c r="D4" s="343"/>
      <c r="E4" s="343"/>
    </row>
    <row r="5" spans="1:256" s="14" customFormat="1" ht="15">
      <c r="A5" s="343"/>
      <c r="B5" s="343"/>
      <c r="C5" s="343"/>
      <c r="D5" s="343"/>
      <c r="E5" s="343"/>
    </row>
    <row r="6" spans="1:256" s="14" customFormat="1" ht="15.75" thickBot="1">
      <c r="A6" s="62"/>
      <c r="B6" s="63"/>
      <c r="C6" s="63"/>
      <c r="D6" s="63"/>
      <c r="E6" s="63"/>
    </row>
    <row r="7" spans="1:256" ht="13.5" thickBot="1">
      <c r="A7" s="344" t="s">
        <v>56</v>
      </c>
      <c r="B7" s="344"/>
      <c r="C7" s="344"/>
      <c r="D7" s="64" t="s">
        <v>57</v>
      </c>
      <c r="E7" s="65" t="s">
        <v>58</v>
      </c>
    </row>
    <row r="8" spans="1:256" ht="13.5" thickBot="1">
      <c r="A8" s="66"/>
      <c r="B8" s="67" t="s">
        <v>59</v>
      </c>
      <c r="C8" s="67"/>
      <c r="D8" s="68" t="s">
        <v>6</v>
      </c>
      <c r="E8" s="68" t="s">
        <v>6</v>
      </c>
    </row>
    <row r="9" spans="1:256">
      <c r="A9" s="69" t="s">
        <v>60</v>
      </c>
      <c r="B9" s="345" t="s">
        <v>61</v>
      </c>
      <c r="C9" s="345"/>
      <c r="D9" s="238">
        <v>0</v>
      </c>
      <c r="E9" s="239">
        <v>0</v>
      </c>
    </row>
    <row r="10" spans="1:256">
      <c r="A10" s="70" t="s">
        <v>62</v>
      </c>
      <c r="B10" s="346" t="s">
        <v>63</v>
      </c>
      <c r="C10" s="346"/>
      <c r="D10" s="240">
        <v>1.4999999999999999E-2</v>
      </c>
      <c r="E10" s="241">
        <v>1.4999999999999999E-2</v>
      </c>
    </row>
    <row r="11" spans="1:256">
      <c r="A11" s="70" t="s">
        <v>64</v>
      </c>
      <c r="B11" s="346" t="s">
        <v>65</v>
      </c>
      <c r="C11" s="346"/>
      <c r="D11" s="240">
        <v>0.01</v>
      </c>
      <c r="E11" s="241">
        <v>0.01</v>
      </c>
    </row>
    <row r="12" spans="1:256">
      <c r="A12" s="70" t="s">
        <v>66</v>
      </c>
      <c r="B12" s="346" t="s">
        <v>67</v>
      </c>
      <c r="C12" s="346"/>
      <c r="D12" s="240">
        <v>2E-3</v>
      </c>
      <c r="E12" s="241">
        <v>2E-3</v>
      </c>
    </row>
    <row r="13" spans="1:256">
      <c r="A13" s="70" t="s">
        <v>68</v>
      </c>
      <c r="B13" s="346" t="s">
        <v>69</v>
      </c>
      <c r="C13" s="346"/>
      <c r="D13" s="240">
        <v>6.0000000000000001E-3</v>
      </c>
      <c r="E13" s="241">
        <v>6.0000000000000001E-3</v>
      </c>
    </row>
    <row r="14" spans="1:256">
      <c r="A14" s="70" t="s">
        <v>70</v>
      </c>
      <c r="B14" s="346" t="s">
        <v>71</v>
      </c>
      <c r="C14" s="346"/>
      <c r="D14" s="240">
        <v>2.5000000000000001E-2</v>
      </c>
      <c r="E14" s="241">
        <v>2.5000000000000001E-2</v>
      </c>
    </row>
    <row r="15" spans="1:256">
      <c r="A15" s="70" t="s">
        <v>72</v>
      </c>
      <c r="B15" s="346" t="s">
        <v>73</v>
      </c>
      <c r="C15" s="346"/>
      <c r="D15" s="240">
        <v>0.03</v>
      </c>
      <c r="E15" s="241">
        <v>0.03</v>
      </c>
    </row>
    <row r="16" spans="1:256">
      <c r="A16" s="70" t="s">
        <v>74</v>
      </c>
      <c r="B16" s="346" t="s">
        <v>75</v>
      </c>
      <c r="C16" s="346"/>
      <c r="D16" s="240">
        <v>0.08</v>
      </c>
      <c r="E16" s="241">
        <v>0.08</v>
      </c>
    </row>
    <row r="17" spans="1:5" ht="13.5" thickBot="1">
      <c r="A17" s="71" t="s">
        <v>76</v>
      </c>
      <c r="B17" s="347" t="s">
        <v>77</v>
      </c>
      <c r="C17" s="347"/>
      <c r="D17" s="242">
        <v>0</v>
      </c>
      <c r="E17" s="241">
        <v>0</v>
      </c>
    </row>
    <row r="18" spans="1:5" ht="13.5" thickBot="1">
      <c r="A18" s="73" t="s">
        <v>78</v>
      </c>
      <c r="B18" s="74" t="s">
        <v>79</v>
      </c>
      <c r="C18" s="74"/>
      <c r="D18" s="65">
        <v>0.16799999999999998</v>
      </c>
      <c r="E18" s="65">
        <v>0.16799999999999998</v>
      </c>
    </row>
    <row r="19" spans="1:5" ht="13.5" thickBot="1">
      <c r="A19" s="75"/>
      <c r="B19" s="76"/>
      <c r="C19" s="76"/>
      <c r="D19" s="243"/>
      <c r="E19" s="244"/>
    </row>
    <row r="20" spans="1:5" ht="13.5" thickBot="1">
      <c r="A20" s="66"/>
      <c r="B20" s="67" t="s">
        <v>80</v>
      </c>
      <c r="C20" s="67"/>
      <c r="D20" s="68" t="s">
        <v>6</v>
      </c>
      <c r="E20" s="68" t="s">
        <v>6</v>
      </c>
    </row>
    <row r="21" spans="1:5">
      <c r="A21" s="69" t="s">
        <v>81</v>
      </c>
      <c r="B21" s="345" t="s">
        <v>82</v>
      </c>
      <c r="C21" s="345"/>
      <c r="D21" s="245">
        <v>0.1812</v>
      </c>
      <c r="E21" s="239" t="s">
        <v>151</v>
      </c>
    </row>
    <row r="22" spans="1:5">
      <c r="A22" s="70" t="s">
        <v>83</v>
      </c>
      <c r="B22" s="348" t="s">
        <v>84</v>
      </c>
      <c r="C22" s="348"/>
      <c r="D22" s="251">
        <v>4.1500000000000002E-2</v>
      </c>
      <c r="E22" s="252" t="s">
        <v>151</v>
      </c>
    </row>
    <row r="23" spans="1:5">
      <c r="A23" s="70" t="s">
        <v>85</v>
      </c>
      <c r="B23" s="346" t="s">
        <v>86</v>
      </c>
      <c r="C23" s="346"/>
      <c r="D23" s="251">
        <v>8.6999999999999994E-3</v>
      </c>
      <c r="E23" s="252">
        <v>6.6E-3</v>
      </c>
    </row>
    <row r="24" spans="1:5">
      <c r="A24" s="70" t="s">
        <v>87</v>
      </c>
      <c r="B24" s="346" t="s">
        <v>88</v>
      </c>
      <c r="C24" s="346"/>
      <c r="D24" s="251">
        <v>0.1111</v>
      </c>
      <c r="E24" s="252">
        <v>8.3299999999999999E-2</v>
      </c>
    </row>
    <row r="25" spans="1:5">
      <c r="A25" s="70" t="s">
        <v>89</v>
      </c>
      <c r="B25" s="346" t="s">
        <v>90</v>
      </c>
      <c r="C25" s="346"/>
      <c r="D25" s="251">
        <v>6.9999999999999999E-4</v>
      </c>
      <c r="E25" s="252">
        <v>5.9999999999999995E-4</v>
      </c>
    </row>
    <row r="26" spans="1:5">
      <c r="A26" s="70" t="s">
        <v>91</v>
      </c>
      <c r="B26" s="346" t="s">
        <v>92</v>
      </c>
      <c r="C26" s="346"/>
      <c r="D26" s="251">
        <v>7.4000000000000003E-3</v>
      </c>
      <c r="E26" s="252">
        <v>5.5999999999999999E-3</v>
      </c>
    </row>
    <row r="27" spans="1:5">
      <c r="A27" s="70" t="s">
        <v>93</v>
      </c>
      <c r="B27" s="346" t="s">
        <v>94</v>
      </c>
      <c r="C27" s="346"/>
      <c r="D27" s="251">
        <v>2.7199999999999998E-2</v>
      </c>
      <c r="E27" s="252" t="s">
        <v>151</v>
      </c>
    </row>
    <row r="28" spans="1:5">
      <c r="A28" s="70" t="s">
        <v>95</v>
      </c>
      <c r="B28" s="77" t="s">
        <v>96</v>
      </c>
      <c r="C28" s="77"/>
      <c r="D28" s="251">
        <v>1.1000000000000001E-3</v>
      </c>
      <c r="E28" s="252">
        <v>8.0000000000000004E-4</v>
      </c>
    </row>
    <row r="29" spans="1:5">
      <c r="A29" s="70" t="s">
        <v>97</v>
      </c>
      <c r="B29" s="77" t="s">
        <v>98</v>
      </c>
      <c r="C29" s="77"/>
      <c r="D29" s="251">
        <v>0.1124</v>
      </c>
      <c r="E29" s="252">
        <v>8.43E-2</v>
      </c>
    </row>
    <row r="30" spans="1:5" ht="13.5" thickBot="1">
      <c r="A30" s="71" t="s">
        <v>99</v>
      </c>
      <c r="B30" s="72" t="s">
        <v>100</v>
      </c>
      <c r="C30" s="72"/>
      <c r="D30" s="242">
        <v>2.9999999999999997E-4</v>
      </c>
      <c r="E30" s="246">
        <v>2.0000000000000001E-4</v>
      </c>
    </row>
    <row r="31" spans="1:5" ht="13.5" thickBot="1">
      <c r="A31" s="73" t="s">
        <v>101</v>
      </c>
      <c r="B31" s="74" t="s">
        <v>102</v>
      </c>
      <c r="C31" s="77"/>
      <c r="D31" s="247">
        <v>0.49160000000000004</v>
      </c>
      <c r="E31" s="247">
        <v>0.18139999999999998</v>
      </c>
    </row>
    <row r="32" spans="1:5" ht="13.5" thickBot="1">
      <c r="A32" s="75"/>
      <c r="B32" s="76"/>
      <c r="C32" s="76"/>
      <c r="D32" s="248"/>
      <c r="E32" s="244"/>
    </row>
    <row r="33" spans="1:5" ht="13.5" thickBot="1">
      <c r="A33" s="66"/>
      <c r="B33" s="67" t="s">
        <v>103</v>
      </c>
      <c r="C33" s="67"/>
      <c r="D33" s="68" t="s">
        <v>6</v>
      </c>
      <c r="E33" s="68" t="s">
        <v>6</v>
      </c>
    </row>
    <row r="34" spans="1:5">
      <c r="A34" s="69" t="s">
        <v>104</v>
      </c>
      <c r="B34" s="345" t="s">
        <v>105</v>
      </c>
      <c r="C34" s="345"/>
      <c r="D34" s="253">
        <v>5.7500000000000002E-2</v>
      </c>
      <c r="E34" s="253">
        <v>4.3200000000000002E-2</v>
      </c>
    </row>
    <row r="35" spans="1:5">
      <c r="A35" s="70" t="s">
        <v>106</v>
      </c>
      <c r="B35" s="77" t="s">
        <v>107</v>
      </c>
      <c r="C35" s="77"/>
      <c r="D35" s="251">
        <v>1.4E-3</v>
      </c>
      <c r="E35" s="251">
        <v>1E-3</v>
      </c>
    </row>
    <row r="36" spans="1:5">
      <c r="A36" s="70" t="s">
        <v>108</v>
      </c>
      <c r="B36" s="77" t="s">
        <v>109</v>
      </c>
      <c r="C36" s="77"/>
      <c r="D36" s="251">
        <v>3.1E-2</v>
      </c>
      <c r="E36" s="251">
        <v>2.3199999999999998E-2</v>
      </c>
    </row>
    <row r="37" spans="1:5">
      <c r="A37" s="70" t="s">
        <v>110</v>
      </c>
      <c r="B37" s="346" t="s">
        <v>111</v>
      </c>
      <c r="C37" s="346"/>
      <c r="D37" s="251">
        <v>3.3099999999999997E-2</v>
      </c>
      <c r="E37" s="251">
        <v>2.4899999999999999E-2</v>
      </c>
    </row>
    <row r="38" spans="1:5" ht="13.5" thickBot="1">
      <c r="A38" s="71" t="s">
        <v>112</v>
      </c>
      <c r="B38" s="72" t="s">
        <v>113</v>
      </c>
      <c r="C38" s="72"/>
      <c r="D38" s="254">
        <v>4.7999999999999996E-3</v>
      </c>
      <c r="E38" s="254">
        <v>3.5999999999999999E-3</v>
      </c>
    </row>
    <row r="39" spans="1:5" ht="13.5" customHeight="1" thickBot="1">
      <c r="A39" s="73" t="s">
        <v>114</v>
      </c>
      <c r="B39" s="353" t="s">
        <v>115</v>
      </c>
      <c r="C39" s="354"/>
      <c r="D39" s="247">
        <v>0.1278</v>
      </c>
      <c r="E39" s="247">
        <v>9.5899999999999999E-2</v>
      </c>
    </row>
    <row r="40" spans="1:5" ht="13.5" thickBot="1">
      <c r="A40" s="75"/>
      <c r="B40" s="76"/>
      <c r="C40" s="76"/>
      <c r="D40" s="248"/>
      <c r="E40" s="244"/>
    </row>
    <row r="41" spans="1:5" ht="13.5" thickBot="1">
      <c r="A41" s="66"/>
      <c r="B41" s="67" t="s">
        <v>116</v>
      </c>
      <c r="C41" s="67"/>
      <c r="D41" s="68" t="s">
        <v>6</v>
      </c>
      <c r="E41" s="68" t="s">
        <v>6</v>
      </c>
    </row>
    <row r="42" spans="1:5">
      <c r="A42" s="69" t="s">
        <v>117</v>
      </c>
      <c r="B42" s="345" t="s">
        <v>118</v>
      </c>
      <c r="C42" s="345"/>
      <c r="D42" s="238">
        <v>8.2588800000000004E-2</v>
      </c>
      <c r="E42" s="239">
        <v>3.0475199999999994E-2</v>
      </c>
    </row>
    <row r="43" spans="1:5" ht="13.5" customHeight="1" thickBot="1">
      <c r="A43" s="70" t="s">
        <v>119</v>
      </c>
      <c r="B43" s="349" t="s">
        <v>120</v>
      </c>
      <c r="C43" s="350"/>
      <c r="D43" s="240">
        <v>4.8351999999999996E-3</v>
      </c>
      <c r="E43" s="241">
        <v>3.6240000000000005E-3</v>
      </c>
    </row>
    <row r="44" spans="1:5" ht="13.5" thickBot="1">
      <c r="A44" s="75" t="s">
        <v>121</v>
      </c>
      <c r="B44" s="78" t="s">
        <v>122</v>
      </c>
      <c r="C44" s="79"/>
      <c r="D44" s="65">
        <v>8.7424000000000002E-2</v>
      </c>
      <c r="E44" s="65">
        <v>3.4099199999999996E-2</v>
      </c>
    </row>
    <row r="45" spans="1:5" ht="13.5" thickBot="1">
      <c r="A45" s="69"/>
      <c r="B45" s="80"/>
      <c r="C45" s="81"/>
      <c r="D45" s="80"/>
      <c r="E45" s="249"/>
    </row>
    <row r="46" spans="1:5" ht="13.5" thickBot="1">
      <c r="A46" s="82"/>
      <c r="B46" s="351" t="s">
        <v>123</v>
      </c>
      <c r="C46" s="351"/>
      <c r="D46" s="250">
        <v>0.87482400000000005</v>
      </c>
      <c r="E46" s="250">
        <v>0.47939919999999991</v>
      </c>
    </row>
    <row r="47" spans="1:5">
      <c r="A47" s="93"/>
      <c r="B47" s="17"/>
      <c r="C47" s="17"/>
      <c r="D47" s="17"/>
      <c r="E47" s="17"/>
    </row>
    <row r="48" spans="1:5" ht="28.5" customHeight="1">
      <c r="A48" s="352" t="s">
        <v>124</v>
      </c>
      <c r="B48" s="352"/>
      <c r="C48" s="352"/>
      <c r="D48" s="352"/>
      <c r="E48" s="352"/>
    </row>
    <row r="49" spans="1:5">
      <c r="A49" s="93"/>
      <c r="B49" s="17"/>
      <c r="C49" s="17"/>
      <c r="D49" s="17"/>
      <c r="E49" s="17"/>
    </row>
    <row r="50" spans="1:5">
      <c r="A50" s="93"/>
      <c r="B50" s="17"/>
      <c r="C50" s="17"/>
      <c r="D50" s="17"/>
      <c r="E50" s="17"/>
    </row>
    <row r="51" spans="1:5">
      <c r="A51" s="93"/>
      <c r="B51" s="17"/>
      <c r="C51" s="17"/>
      <c r="D51" s="17"/>
      <c r="E51" s="17"/>
    </row>
    <row r="52" spans="1:5">
      <c r="A52" s="93"/>
      <c r="B52" s="17"/>
      <c r="C52" s="17"/>
      <c r="D52" s="17"/>
      <c r="E52" s="17"/>
    </row>
    <row r="53" spans="1:5">
      <c r="A53" s="93"/>
      <c r="B53" s="17"/>
      <c r="C53" s="17"/>
      <c r="D53" s="17"/>
      <c r="E53" s="17"/>
    </row>
    <row r="54" spans="1:5">
      <c r="A54" s="93"/>
      <c r="B54" s="17"/>
      <c r="C54" s="17"/>
      <c r="D54" s="17"/>
      <c r="E54" s="17"/>
    </row>
  </sheetData>
  <mergeCells count="28">
    <mergeCell ref="B46:C46"/>
    <mergeCell ref="A48:E48"/>
    <mergeCell ref="B25:C25"/>
    <mergeCell ref="B26:C26"/>
    <mergeCell ref="B27:C27"/>
    <mergeCell ref="B34:C34"/>
    <mergeCell ref="B37:C37"/>
    <mergeCell ref="B39:C39"/>
    <mergeCell ref="B22:C22"/>
    <mergeCell ref="B23:C23"/>
    <mergeCell ref="B24:C24"/>
    <mergeCell ref="B42:C42"/>
    <mergeCell ref="B43:C43"/>
    <mergeCell ref="B14:C14"/>
    <mergeCell ref="B15:C15"/>
    <mergeCell ref="B16:C16"/>
    <mergeCell ref="B17:C17"/>
    <mergeCell ref="B21:C21"/>
    <mergeCell ref="B9:C9"/>
    <mergeCell ref="B10:C10"/>
    <mergeCell ref="B11:C11"/>
    <mergeCell ref="B12:C12"/>
    <mergeCell ref="B13:C13"/>
    <mergeCell ref="A2:E2"/>
    <mergeCell ref="A3:E3"/>
    <mergeCell ref="A4:E4"/>
    <mergeCell ref="A5:E5"/>
    <mergeCell ref="A7:C7"/>
  </mergeCells>
  <printOptions horizontalCentered="1"/>
  <pageMargins left="0.51181102362204722" right="0.51181102362204722" top="0.59055118110236227" bottom="0.78740157480314965" header="0.31496062992125984" footer="0.31496062992125984"/>
  <pageSetup paperSize="9" scale="84" orientation="portrait" r:id="rId1"/>
  <colBreaks count="1" manualBreakCount="1">
    <brk id="5" max="1048575" man="1"/>
  </col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J42"/>
  <sheetViews>
    <sheetView view="pageBreakPreview" topLeftCell="A16" zoomScaleNormal="100" zoomScaleSheetLayoutView="100" workbookViewId="0">
      <selection activeCell="M24" sqref="M24"/>
    </sheetView>
  </sheetViews>
  <sheetFormatPr defaultColWidth="9.140625" defaultRowHeight="12.75"/>
  <cols>
    <col min="1" max="1" width="12.42578125" style="10" customWidth="1"/>
    <col min="2" max="5" width="9.140625" style="10"/>
    <col min="6" max="6" width="23.42578125" style="10" customWidth="1"/>
    <col min="7" max="7" width="13.28515625" style="10" customWidth="1"/>
    <col min="8" max="8" width="9.140625" style="10" hidden="1" customWidth="1"/>
    <col min="9" max="9" width="9.5703125" style="10" hidden="1" customWidth="1"/>
    <col min="10" max="10" width="9.140625" style="10" hidden="1" customWidth="1"/>
    <col min="11" max="11" width="0" style="10" hidden="1" customWidth="1"/>
    <col min="12" max="16384" width="9.140625" style="10"/>
  </cols>
  <sheetData>
    <row r="1" spans="1:9">
      <c r="A1" s="31"/>
      <c r="B1" s="17"/>
      <c r="C1" s="17"/>
      <c r="D1" s="17"/>
      <c r="E1" s="17"/>
      <c r="F1" s="17"/>
      <c r="G1" s="17"/>
    </row>
    <row r="2" spans="1:9">
      <c r="A2" s="17"/>
      <c r="B2" s="17"/>
      <c r="C2" s="17"/>
      <c r="D2" s="17"/>
      <c r="E2" s="17"/>
      <c r="F2" s="17"/>
      <c r="G2" s="17"/>
    </row>
    <row r="3" spans="1:9" ht="52.5" customHeight="1">
      <c r="A3" s="17"/>
      <c r="B3" s="17"/>
      <c r="C3" s="17"/>
      <c r="D3" s="17"/>
      <c r="E3" s="17"/>
      <c r="F3" s="17"/>
      <c r="G3" s="17"/>
    </row>
    <row r="4" spans="1:9" ht="15">
      <c r="A4" s="313" t="s">
        <v>0</v>
      </c>
      <c r="B4" s="313"/>
      <c r="C4" s="313"/>
      <c r="D4" s="313"/>
      <c r="E4" s="313"/>
      <c r="F4" s="313"/>
      <c r="G4" s="313"/>
    </row>
    <row r="5" spans="1:9" ht="18" customHeight="1">
      <c r="A5" s="313" t="s">
        <v>15</v>
      </c>
      <c r="B5" s="313"/>
      <c r="C5" s="313"/>
      <c r="D5" s="313"/>
      <c r="E5" s="313"/>
      <c r="F5" s="313"/>
      <c r="G5" s="313"/>
    </row>
    <row r="6" spans="1:9" ht="15">
      <c r="A6" s="313" t="s">
        <v>46</v>
      </c>
      <c r="B6" s="313"/>
      <c r="C6" s="313"/>
      <c r="D6" s="313"/>
      <c r="E6" s="313"/>
      <c r="F6" s="313"/>
      <c r="G6" s="313"/>
    </row>
    <row r="7" spans="1:9" ht="15">
      <c r="A7" s="313" t="s">
        <v>5</v>
      </c>
      <c r="B7" s="313"/>
      <c r="C7" s="313"/>
      <c r="D7" s="313"/>
      <c r="E7" s="313"/>
      <c r="F7" s="313"/>
      <c r="G7" s="313"/>
    </row>
    <row r="8" spans="1:9" ht="15">
      <c r="A8" s="16"/>
      <c r="B8" s="16"/>
      <c r="C8" s="16"/>
      <c r="D8" s="16"/>
      <c r="E8" s="16"/>
      <c r="F8" s="16"/>
      <c r="G8" s="16"/>
    </row>
    <row r="9" spans="1:9" ht="15">
      <c r="A9" s="313" t="s">
        <v>47</v>
      </c>
      <c r="B9" s="313"/>
      <c r="C9" s="313"/>
      <c r="D9" s="313"/>
      <c r="E9" s="313"/>
      <c r="F9" s="313"/>
      <c r="G9" s="313"/>
    </row>
    <row r="10" spans="1:9">
      <c r="A10" s="17"/>
      <c r="B10" s="17"/>
      <c r="C10" s="17"/>
      <c r="D10" s="17"/>
      <c r="E10" s="17"/>
      <c r="F10" s="17"/>
      <c r="G10" s="17"/>
    </row>
    <row r="11" spans="1:9">
      <c r="A11" s="17"/>
      <c r="B11" s="17"/>
      <c r="C11" s="17"/>
      <c r="D11" s="17"/>
      <c r="E11" s="17"/>
      <c r="F11" s="17"/>
      <c r="G11" s="17"/>
    </row>
    <row r="12" spans="1:9">
      <c r="A12" s="17"/>
      <c r="B12" s="329" t="s">
        <v>16</v>
      </c>
      <c r="C12" s="330" t="s">
        <v>17</v>
      </c>
      <c r="D12" s="331"/>
      <c r="E12" s="331"/>
      <c r="F12" s="331"/>
      <c r="G12" s="332">
        <v>-1</v>
      </c>
    </row>
    <row r="13" spans="1:9">
      <c r="A13" s="17"/>
      <c r="B13" s="329"/>
      <c r="C13" s="333" t="s">
        <v>18</v>
      </c>
      <c r="D13" s="334"/>
      <c r="E13" s="334"/>
      <c r="F13" s="334"/>
      <c r="G13" s="332"/>
    </row>
    <row r="14" spans="1:9">
      <c r="A14" s="17"/>
      <c r="B14" s="17"/>
      <c r="C14" s="17"/>
      <c r="D14" s="17"/>
      <c r="E14" s="17"/>
      <c r="F14" s="17"/>
      <c r="G14" s="17"/>
    </row>
    <row r="15" spans="1:9">
      <c r="A15" s="17"/>
      <c r="B15" s="17"/>
      <c r="C15" s="17"/>
      <c r="D15" s="17"/>
      <c r="E15" s="17"/>
      <c r="F15" s="17"/>
      <c r="G15" s="17"/>
    </row>
    <row r="16" spans="1:9" ht="20.100000000000001" customHeight="1">
      <c r="A16" s="17"/>
      <c r="B16" s="17" t="s">
        <v>19</v>
      </c>
      <c r="C16" s="17"/>
      <c r="D16" s="17"/>
      <c r="E16" s="17"/>
      <c r="F16" s="32">
        <v>1.2999999999999999E-2</v>
      </c>
      <c r="G16" s="17"/>
      <c r="I16" s="29">
        <f>F16</f>
        <v>1.2999999999999999E-2</v>
      </c>
    </row>
    <row r="17" spans="1:9" ht="20.100000000000001" customHeight="1">
      <c r="A17" s="17"/>
      <c r="B17" s="17" t="s">
        <v>20</v>
      </c>
      <c r="C17" s="17"/>
      <c r="D17" s="17"/>
      <c r="E17" s="17"/>
      <c r="F17" s="32">
        <v>2.3999999999999998E-3</v>
      </c>
      <c r="G17" s="17"/>
      <c r="I17" s="29">
        <f t="shared" ref="I17:I26" si="0">F17</f>
        <v>2.3999999999999998E-3</v>
      </c>
    </row>
    <row r="18" spans="1:9" ht="20.100000000000001" customHeight="1">
      <c r="A18" s="17"/>
      <c r="B18" s="17" t="s">
        <v>21</v>
      </c>
      <c r="C18" s="17"/>
      <c r="D18" s="17"/>
      <c r="E18" s="17"/>
      <c r="F18" s="32">
        <v>2.5000000000000001E-3</v>
      </c>
      <c r="G18" s="17"/>
      <c r="I18" s="29">
        <f t="shared" si="0"/>
        <v>2.5000000000000001E-3</v>
      </c>
    </row>
    <row r="19" spans="1:9" ht="20.100000000000001" customHeight="1">
      <c r="A19" s="17"/>
      <c r="B19" s="17" t="s">
        <v>22</v>
      </c>
      <c r="C19" s="17"/>
      <c r="D19" s="17"/>
      <c r="E19" s="17"/>
      <c r="F19" s="32">
        <v>2.3E-3</v>
      </c>
      <c r="G19" s="17"/>
      <c r="I19" s="29">
        <f t="shared" si="0"/>
        <v>2.3E-3</v>
      </c>
    </row>
    <row r="20" spans="1:9" ht="20.100000000000001" customHeight="1">
      <c r="A20" s="17"/>
      <c r="B20" s="17" t="s">
        <v>23</v>
      </c>
      <c r="C20" s="17"/>
      <c r="D20" s="17"/>
      <c r="E20" s="17"/>
      <c r="F20" s="33">
        <v>5.0000000000000001E-3</v>
      </c>
      <c r="G20" s="17"/>
      <c r="I20" s="30">
        <f t="shared" si="0"/>
        <v>5.0000000000000001E-3</v>
      </c>
    </row>
    <row r="21" spans="1:9" ht="20.100000000000001" customHeight="1">
      <c r="A21" s="17"/>
      <c r="B21" s="17" t="s">
        <v>24</v>
      </c>
      <c r="C21" s="17"/>
      <c r="D21" s="17"/>
      <c r="E21" s="17"/>
      <c r="F21" s="32">
        <v>2.5000000000000001E-2</v>
      </c>
      <c r="G21" s="17"/>
      <c r="I21" s="29">
        <f t="shared" si="0"/>
        <v>2.5000000000000001E-2</v>
      </c>
    </row>
    <row r="22" spans="1:9" ht="20.100000000000001" customHeight="1">
      <c r="A22" s="17"/>
      <c r="B22" s="17" t="s">
        <v>25</v>
      </c>
      <c r="C22" s="17"/>
      <c r="D22" s="17"/>
      <c r="E22" s="17"/>
      <c r="F22" s="32">
        <f>SUM(F23:F26)</f>
        <v>0.13150000000000001</v>
      </c>
      <c r="G22" s="17"/>
      <c r="I22" s="29">
        <f t="shared" si="0"/>
        <v>0.13150000000000001</v>
      </c>
    </row>
    <row r="23" spans="1:9" ht="20.100000000000001" customHeight="1">
      <c r="A23" s="17"/>
      <c r="B23" s="17"/>
      <c r="C23" s="17" t="s">
        <v>26</v>
      </c>
      <c r="D23" s="17"/>
      <c r="E23" s="17"/>
      <c r="F23" s="32">
        <v>0.05</v>
      </c>
      <c r="G23" s="17"/>
      <c r="I23" s="29">
        <f t="shared" si="0"/>
        <v>0.05</v>
      </c>
    </row>
    <row r="24" spans="1:9" ht="20.100000000000001" customHeight="1">
      <c r="A24" s="17"/>
      <c r="B24" s="17"/>
      <c r="C24" s="17" t="s">
        <v>27</v>
      </c>
      <c r="D24" s="17"/>
      <c r="E24" s="17"/>
      <c r="F24" s="32">
        <v>6.4999999999999997E-3</v>
      </c>
      <c r="G24" s="17"/>
      <c r="I24" s="29">
        <f t="shared" si="0"/>
        <v>6.4999999999999997E-3</v>
      </c>
    </row>
    <row r="25" spans="1:9" ht="20.100000000000001" customHeight="1">
      <c r="A25" s="17"/>
      <c r="B25" s="17"/>
      <c r="C25" s="17" t="s">
        <v>28</v>
      </c>
      <c r="D25" s="17"/>
      <c r="E25" s="17"/>
      <c r="F25" s="32">
        <v>0.03</v>
      </c>
      <c r="G25" s="17"/>
      <c r="I25" s="29">
        <f t="shared" si="0"/>
        <v>0.03</v>
      </c>
    </row>
    <row r="26" spans="1:9" ht="20.100000000000001" customHeight="1">
      <c r="A26" s="17"/>
      <c r="B26" s="17"/>
      <c r="C26" s="17" t="s">
        <v>37</v>
      </c>
      <c r="D26" s="17"/>
      <c r="E26" s="17"/>
      <c r="F26" s="32">
        <v>4.4999999999999998E-2</v>
      </c>
      <c r="G26" s="17"/>
      <c r="I26" s="29">
        <f t="shared" si="0"/>
        <v>4.4999999999999998E-2</v>
      </c>
    </row>
    <row r="27" spans="1:9">
      <c r="A27" s="17"/>
      <c r="B27" s="17"/>
      <c r="C27" s="17"/>
      <c r="D27" s="17"/>
      <c r="E27" s="17"/>
      <c r="F27" s="17"/>
      <c r="G27" s="17"/>
    </row>
    <row r="28" spans="1:9">
      <c r="A28" s="17"/>
      <c r="B28" s="17"/>
      <c r="C28" s="17"/>
      <c r="D28" s="17"/>
      <c r="E28" s="17"/>
      <c r="F28" s="17"/>
      <c r="G28" s="17"/>
    </row>
    <row r="29" spans="1:9">
      <c r="A29" s="17"/>
      <c r="B29" s="329" t="s">
        <v>16</v>
      </c>
      <c r="C29" s="330" t="s">
        <v>48</v>
      </c>
      <c r="D29" s="331"/>
      <c r="E29" s="331"/>
      <c r="F29" s="331"/>
      <c r="G29" s="332">
        <v>-1</v>
      </c>
    </row>
    <row r="30" spans="1:9">
      <c r="A30" s="17"/>
      <c r="B30" s="329"/>
      <c r="C30" s="333" t="s">
        <v>29</v>
      </c>
      <c r="D30" s="334"/>
      <c r="E30" s="334"/>
      <c r="F30" s="334"/>
      <c r="G30" s="332"/>
    </row>
    <row r="31" spans="1:9">
      <c r="A31" s="17"/>
      <c r="B31" s="17"/>
      <c r="C31" s="17"/>
      <c r="D31" s="17"/>
      <c r="E31" s="17"/>
      <c r="F31" s="17"/>
      <c r="G31" s="17"/>
    </row>
    <row r="32" spans="1:9">
      <c r="A32" s="17"/>
      <c r="B32" s="17"/>
      <c r="C32" s="17"/>
      <c r="D32" s="17"/>
      <c r="E32" s="17"/>
      <c r="F32" s="17"/>
      <c r="G32" s="17"/>
    </row>
    <row r="33" spans="1:7">
      <c r="A33" s="17"/>
      <c r="B33" s="329" t="s">
        <v>16</v>
      </c>
      <c r="C33" s="330">
        <f xml:space="preserve"> (1 +F16+F17+F18+F19)*(1+F20)*(1+F21)</f>
        <v>1.0509335249999994</v>
      </c>
      <c r="D33" s="331"/>
      <c r="E33" s="331"/>
      <c r="F33" s="331"/>
      <c r="G33" s="332">
        <v>-1</v>
      </c>
    </row>
    <row r="34" spans="1:7">
      <c r="A34" s="17"/>
      <c r="B34" s="329"/>
      <c r="C34" s="335">
        <f>(1-F22)</f>
        <v>0.86850000000000005</v>
      </c>
      <c r="D34" s="336"/>
      <c r="E34" s="336"/>
      <c r="F34" s="336"/>
      <c r="G34" s="332"/>
    </row>
    <row r="35" spans="1:7" ht="13.5" thickBot="1">
      <c r="A35" s="17"/>
      <c r="B35" s="17"/>
      <c r="C35" s="17"/>
      <c r="D35" s="17"/>
      <c r="E35" s="17"/>
      <c r="F35" s="17"/>
      <c r="G35" s="17"/>
    </row>
    <row r="36" spans="1:7">
      <c r="A36" s="17"/>
      <c r="B36" s="322" t="s">
        <v>16</v>
      </c>
      <c r="C36" s="338">
        <v>0.21</v>
      </c>
      <c r="D36" s="338"/>
      <c r="E36" s="338"/>
      <c r="F36" s="339"/>
      <c r="G36" s="17"/>
    </row>
    <row r="37" spans="1:7" ht="13.5" thickBot="1">
      <c r="A37" s="17"/>
      <c r="B37" s="323"/>
      <c r="C37" s="340"/>
      <c r="D37" s="340"/>
      <c r="E37" s="340"/>
      <c r="F37" s="341"/>
      <c r="G37" s="17"/>
    </row>
    <row r="38" spans="1:7">
      <c r="A38" s="17"/>
      <c r="B38" s="17"/>
      <c r="C38" s="17"/>
      <c r="D38" s="17"/>
      <c r="E38" s="17"/>
      <c r="F38" s="17"/>
      <c r="G38" s="17"/>
    </row>
    <row r="39" spans="1:7">
      <c r="A39" s="17"/>
      <c r="B39" s="17"/>
      <c r="C39" s="17"/>
      <c r="D39" s="17"/>
      <c r="E39" s="17"/>
      <c r="F39" s="17"/>
      <c r="G39" s="17"/>
    </row>
    <row r="40" spans="1:7">
      <c r="A40" s="17" t="s">
        <v>30</v>
      </c>
      <c r="B40" s="17"/>
      <c r="C40" s="17"/>
      <c r="D40" s="17"/>
      <c r="E40" s="17"/>
      <c r="F40" s="17"/>
      <c r="G40" s="17"/>
    </row>
    <row r="42" spans="1:7" ht="29.25" customHeight="1">
      <c r="A42" s="342"/>
      <c r="B42" s="342"/>
      <c r="C42" s="342"/>
      <c r="D42" s="342"/>
      <c r="E42" s="342"/>
      <c r="F42" s="342"/>
      <c r="G42" s="342"/>
    </row>
  </sheetData>
  <mergeCells count="20">
    <mergeCell ref="B36:B37"/>
    <mergeCell ref="C36:F37"/>
    <mergeCell ref="A42:G42"/>
    <mergeCell ref="B29:B30"/>
    <mergeCell ref="C29:F29"/>
    <mergeCell ref="G29:G30"/>
    <mergeCell ref="C30:F30"/>
    <mergeCell ref="B33:B34"/>
    <mergeCell ref="C33:F33"/>
    <mergeCell ref="G33:G34"/>
    <mergeCell ref="C34:F34"/>
    <mergeCell ref="B12:B13"/>
    <mergeCell ref="C12:F12"/>
    <mergeCell ref="G12:G13"/>
    <mergeCell ref="C13:F13"/>
    <mergeCell ref="A4:G4"/>
    <mergeCell ref="A5:G5"/>
    <mergeCell ref="A6:G6"/>
    <mergeCell ref="A7:G7"/>
    <mergeCell ref="A9:G9"/>
  </mergeCells>
  <printOptions horizontalCentered="1"/>
  <pageMargins left="0.78740157480314965" right="0.59055118110236227" top="0.59055118110236227" bottom="0.59055118110236227" header="0.51181102362204722" footer="0.51181102362204722"/>
  <pageSetup paperSize="9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11</vt:i4>
      </vt:variant>
      <vt:variant>
        <vt:lpstr>Intervalos Nomeados</vt:lpstr>
      </vt:variant>
      <vt:variant>
        <vt:i4>13</vt:i4>
      </vt:variant>
    </vt:vector>
  </HeadingPairs>
  <TitlesOfParts>
    <vt:vector size="24" baseType="lpstr">
      <vt:lpstr>RESUMO GERAL</vt:lpstr>
      <vt:lpstr>PLANILHA</vt:lpstr>
      <vt:lpstr>MEMORIA DE CALCULO</vt:lpstr>
      <vt:lpstr>COMPOSIÇÃO</vt:lpstr>
      <vt:lpstr>CRONOGRAMA GERAL</vt:lpstr>
      <vt:lpstr>CRONOGRAMA REFORMA</vt:lpstr>
      <vt:lpstr>CRONOGRAMA CONSTRUÇÃO</vt:lpstr>
      <vt:lpstr>BDI 30,5%</vt:lpstr>
      <vt:lpstr>BDI 21,00%</vt:lpstr>
      <vt:lpstr>LEIS SOCIAIS</vt:lpstr>
      <vt:lpstr>BDI EQUIP 21%</vt:lpstr>
      <vt:lpstr>'BDI 30,5%'!Area_de_impressao</vt:lpstr>
      <vt:lpstr>'BDI EQUIP 21%'!Area_de_impressao</vt:lpstr>
      <vt:lpstr>COMPOSIÇÃO!Area_de_impressao</vt:lpstr>
      <vt:lpstr>'CRONOGRAMA CONSTRUÇÃO'!Area_de_impressao</vt:lpstr>
      <vt:lpstr>'CRONOGRAMA GERAL'!Area_de_impressao</vt:lpstr>
      <vt:lpstr>'CRONOGRAMA REFORMA'!Area_de_impressao</vt:lpstr>
      <vt:lpstr>'LEIS SOCIAIS'!Area_de_impressao</vt:lpstr>
      <vt:lpstr>'MEMORIA DE CALCULO'!Area_de_impressao</vt:lpstr>
      <vt:lpstr>PLANILHA!Area_de_impressao</vt:lpstr>
      <vt:lpstr>'RESUMO GERAL'!Area_de_impressao</vt:lpstr>
      <vt:lpstr>cpu</vt:lpstr>
      <vt:lpstr>'MEMORIA DE CALCULO'!ORC</vt:lpstr>
      <vt:lpstr>ORC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Raphael Leal</dc:creator>
  <cp:lastModifiedBy>POSITIVO</cp:lastModifiedBy>
  <cp:lastPrinted>2022-06-24T19:49:27Z</cp:lastPrinted>
  <dcterms:created xsi:type="dcterms:W3CDTF">2011-03-21T11:24:31Z</dcterms:created>
  <dcterms:modified xsi:type="dcterms:W3CDTF">2023-01-20T12:23:52Z</dcterms:modified>
</cp:coreProperties>
</file>